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2D142E87-1375-4CA5-B363-6E7ED190B775}" xr6:coauthVersionLast="47" xr6:coauthVersionMax="47" xr10:uidLastSave="{00000000-0000-0000-0000-000000000000}"/>
  <bookViews>
    <workbookView xWindow="31260" yWindow="1380" windowWidth="21600" windowHeight="11385" activeTab="2"/>
  </bookViews>
  <sheets>
    <sheet name="RESULTADOS" sheetId="6" r:id="rId1"/>
    <sheet name="balance" sheetId="4" r:id="rId2"/>
    <sheet name="INDICADORES" sheetId="7" r:id="rId3"/>
    <sheet name="caja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nnual_interest_rate">[3]PMT!$C$8</definedName>
    <definedName name="_xlnm.Print_Area" localSheetId="1">balance!$A$1:$G$33</definedName>
    <definedName name="_xlnm.Print_Area" localSheetId="3">caja!$A$1:$G$30</definedName>
    <definedName name="_xlnm.Print_Area" localSheetId="0">RESULTADOS!$A$1:$G$37</definedName>
    <definedName name="Beg.Bal">IF([3]PMT!XFC1&lt;&gt;"",[3]PMT!D16384,"")</definedName>
    <definedName name="Cum.Interest">IF([3]PMT!XEY1&lt;&gt;"",[3]PMT!A16384+[3]PMT!XFB1,"")</definedName>
    <definedName name="_E26466">#REF!</definedName>
    <definedName name="Ending.Balance">IF([3]PMT!XEZ1&lt;&gt;"",[3]PMT!XFB1-[3]PMT!XFD1,"")</definedName>
    <definedName name="First_payment_due">[3]PMT!$C$11</definedName>
    <definedName name="Interest" localSheetId="3">IF([3]PMT!XFB1&lt;&gt;"",[3]PMT!XFD1*caja!Periodic_rate,"")</definedName>
    <definedName name="Interest">IF([3]PMT!XFB1&lt;&gt;"",[3]PMT!XFD1*Periodic_rate,"")</definedName>
    <definedName name="matriz_filas" localSheetId="3">{"NOMB_INDI",0,"Auto","Auto",""}</definedName>
    <definedName name="matriz_filas">{"NOMB_INDI",0,"Auto","Auto",""}</definedName>
    <definedName name="payment.Num" localSheetId="3">IF(OR([3]PMT!A16384="",[3]PMT!A16384=caja!Total_payments),"",[3]PMT!A16384+1)</definedName>
    <definedName name="payment.Num">IF(OR([3]PMT!A16384="",[3]PMT!A16384=Total_payments),"",[3]PMT!A16384+1)</definedName>
    <definedName name="Payments_per_year">[3]PMT!$C$10</definedName>
    <definedName name="Periodic_rate" localSheetId="3">Annual_interest_rate/Payments_per_year</definedName>
    <definedName name="Periodic_rate">Annual_interest_rate/Payments_per_year</definedName>
    <definedName name="Pmt_to_use">[3]PMT!$C$16</definedName>
    <definedName name="Principal" localSheetId="3">IF([3]PMT!XFA1&lt;&gt;"",MIN([3]PMT!XFC1,Pmt_to_use-[3]PMT!XFD1),"")</definedName>
    <definedName name="Principal">IF([3]PMT!XFA1&lt;&gt;"",MIN([3]PMT!XFC1,Pmt_to_use-[3]PMT!XFD1),"")</definedName>
    <definedName name="Show.Date" localSheetId="3">IF([3]PMT!XFD1&lt;&gt;"",DATE(YEAR(First_payment_due),MONTH(First_payment_due)+([3]PMT!XFD1-1)*12/Payments_per_year,DAY(First_payment_due)),"")</definedName>
    <definedName name="Show.Date">IF([3]PMT!XFD1&lt;&gt;"",DATE(YEAR(First_payment_due),MONTH(First_payment_due)+([3]PMT!XFD1-1)*12/Payments_per_year,DAY(First_payment_due)),"")</definedName>
    <definedName name="Term_in_years">[3]PMT!$C$9</definedName>
    <definedName name="Total_payments" localSheetId="3">Payments_per_year*Term_in_years</definedName>
    <definedName name="Total_payments">Payments_per_year*Term_in_years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8" l="1"/>
  <c r="F13" i="8"/>
  <c r="G13" i="8"/>
  <c r="D13" i="6"/>
  <c r="D13" i="8"/>
  <c r="B13" i="6"/>
  <c r="F13" i="6"/>
  <c r="G13" i="6"/>
  <c r="D15" i="6"/>
  <c r="B15" i="6"/>
  <c r="F15" i="6"/>
  <c r="A15" i="6"/>
  <c r="D13" i="4"/>
  <c r="B13" i="4"/>
  <c r="F13" i="4"/>
  <c r="G13" i="4"/>
  <c r="D22" i="4"/>
  <c r="D27" i="4"/>
  <c r="E27" i="4"/>
  <c r="B22" i="4"/>
  <c r="D15" i="4"/>
  <c r="B15" i="4"/>
  <c r="F15" i="4"/>
  <c r="G15" i="4"/>
  <c r="B43" i="4"/>
  <c r="B41" i="4"/>
  <c r="B38" i="4"/>
  <c r="B37" i="4"/>
  <c r="B11" i="7"/>
  <c r="D43" i="4"/>
  <c r="D41" i="4"/>
  <c r="D45" i="4"/>
  <c r="D38" i="4"/>
  <c r="D37" i="4"/>
  <c r="B34" i="4"/>
  <c r="B33" i="4"/>
  <c r="F33" i="4"/>
  <c r="G33" i="4"/>
  <c r="D34" i="4"/>
  <c r="D35" i="4"/>
  <c r="D33" i="4"/>
  <c r="B25" i="4"/>
  <c r="B24" i="4"/>
  <c r="B23" i="4"/>
  <c r="F23" i="4"/>
  <c r="G23" i="4"/>
  <c r="B16" i="4"/>
  <c r="B14" i="4"/>
  <c r="F14" i="4"/>
  <c r="G14" i="4"/>
  <c r="B12" i="4"/>
  <c r="B21" i="7"/>
  <c r="B22" i="7"/>
  <c r="B11" i="4"/>
  <c r="D25" i="4"/>
  <c r="F25" i="4"/>
  <c r="G25" i="4"/>
  <c r="D24" i="4"/>
  <c r="D23" i="4"/>
  <c r="D16" i="4"/>
  <c r="D14" i="4"/>
  <c r="D12" i="4"/>
  <c r="D11" i="4"/>
  <c r="E14" i="7"/>
  <c r="E15" i="7"/>
  <c r="B31" i="6"/>
  <c r="B32" i="6"/>
  <c r="B30" i="6"/>
  <c r="A30" i="6"/>
  <c r="D31" i="6"/>
  <c r="D32" i="6"/>
  <c r="B25" i="6"/>
  <c r="B21" i="8"/>
  <c r="B23" i="8"/>
  <c r="C23" i="8"/>
  <c r="B24" i="6"/>
  <c r="F24" i="6"/>
  <c r="B23" i="6"/>
  <c r="B22" i="6"/>
  <c r="B20" i="8"/>
  <c r="B21" i="6"/>
  <c r="B19" i="8"/>
  <c r="F19" i="8"/>
  <c r="B29" i="7"/>
  <c r="H29" i="7"/>
  <c r="I29" i="7"/>
  <c r="D25" i="6"/>
  <c r="D24" i="6"/>
  <c r="G24" i="6"/>
  <c r="D23" i="6"/>
  <c r="D22" i="6"/>
  <c r="D20" i="8"/>
  <c r="F20" i="8"/>
  <c r="G20" i="8"/>
  <c r="D21" i="6"/>
  <c r="E29" i="7"/>
  <c r="E46" i="7"/>
  <c r="B12" i="6"/>
  <c r="B11" i="6"/>
  <c r="D12" i="6"/>
  <c r="E27" i="7"/>
  <c r="E54" i="7"/>
  <c r="G54" i="7"/>
  <c r="D12" i="8"/>
  <c r="D11" i="6"/>
  <c r="B39" i="4"/>
  <c r="B16" i="7"/>
  <c r="E16" i="7"/>
  <c r="B12" i="7"/>
  <c r="B45" i="7"/>
  <c r="E12" i="7"/>
  <c r="E45" i="7"/>
  <c r="E17" i="7"/>
  <c r="H17" i="7"/>
  <c r="I17" i="7"/>
  <c r="B18" i="7"/>
  <c r="E18" i="7"/>
  <c r="E20" i="7"/>
  <c r="A25" i="6"/>
  <c r="B7" i="7"/>
  <c r="B42" i="4"/>
  <c r="D42" i="4"/>
  <c r="F42" i="4"/>
  <c r="G42" i="4"/>
  <c r="D7" i="8"/>
  <c r="B7" i="8"/>
  <c r="D39" i="4"/>
  <c r="B40" i="4"/>
  <c r="C40" i="4"/>
  <c r="A4" i="7"/>
  <c r="D40" i="4"/>
  <c r="E7" i="7"/>
  <c r="D7" i="4"/>
  <c r="B7" i="4"/>
  <c r="A4" i="8"/>
  <c r="A4" i="6"/>
  <c r="G53" i="7"/>
  <c r="B17" i="7"/>
  <c r="H16" i="7"/>
  <c r="I16" i="7"/>
  <c r="B20" i="7"/>
  <c r="H20" i="7"/>
  <c r="I20" i="7"/>
  <c r="B19" i="7"/>
  <c r="H19" i="7"/>
  <c r="I19" i="7"/>
  <c r="H18" i="7"/>
  <c r="I18" i="7"/>
  <c r="E19" i="7"/>
  <c r="B25" i="7"/>
  <c r="B51" i="7"/>
  <c r="I45" i="7"/>
  <c r="F38" i="4"/>
  <c r="G38" i="4"/>
  <c r="H12" i="7"/>
  <c r="I12" i="7"/>
  <c r="F24" i="4"/>
  <c r="G24" i="4"/>
  <c r="F41" i="4"/>
  <c r="G41" i="4"/>
  <c r="E11" i="7"/>
  <c r="F22" i="6"/>
  <c r="G22" i="6"/>
  <c r="F21" i="6"/>
  <c r="G21" i="6"/>
  <c r="D21" i="8"/>
  <c r="D19" i="8"/>
  <c r="E26" i="7"/>
  <c r="E39" i="7"/>
  <c r="E38" i="7"/>
  <c r="D44" i="4"/>
  <c r="B44" i="4"/>
  <c r="F44" i="4"/>
  <c r="G44" i="4"/>
  <c r="B46" i="7"/>
  <c r="I46" i="7"/>
  <c r="F40" i="4"/>
  <c r="G40" i="4"/>
  <c r="F30" i="6"/>
  <c r="F34" i="4"/>
  <c r="G34" i="4"/>
  <c r="B26" i="7"/>
  <c r="F16" i="4"/>
  <c r="G16" i="4"/>
  <c r="B39" i="7"/>
  <c r="I39" i="7"/>
  <c r="D18" i="4"/>
  <c r="E18" i="4"/>
  <c r="B27" i="4"/>
  <c r="C27" i="4"/>
  <c r="B35" i="4"/>
  <c r="C35" i="4"/>
  <c r="B11" i="8"/>
  <c r="F31" i="6"/>
  <c r="G31" i="6"/>
  <c r="B18" i="4"/>
  <c r="D29" i="4"/>
  <c r="E16" i="4"/>
  <c r="F27" i="4"/>
  <c r="G27" i="4"/>
  <c r="B29" i="4"/>
  <c r="E10" i="7"/>
  <c r="E37" i="7"/>
  <c r="F35" i="4"/>
  <c r="G35" i="4"/>
  <c r="B9" i="7"/>
  <c r="E33" i="4"/>
  <c r="E39" i="4"/>
  <c r="C41" i="4"/>
  <c r="C33" i="4"/>
  <c r="C34" i="4"/>
  <c r="C38" i="4"/>
  <c r="C42" i="4"/>
  <c r="C25" i="4"/>
  <c r="C44" i="4"/>
  <c r="C15" i="4"/>
  <c r="C11" i="4"/>
  <c r="C13" i="4"/>
  <c r="C16" i="4"/>
  <c r="D51" i="7"/>
  <c r="H9" i="7"/>
  <c r="I9" i="7"/>
  <c r="E12" i="4"/>
  <c r="B15" i="8"/>
  <c r="F43" i="4"/>
  <c r="G43" i="4"/>
  <c r="C43" i="4"/>
  <c r="E37" i="4"/>
  <c r="E41" i="4"/>
  <c r="B53" i="7"/>
  <c r="H26" i="7"/>
  <c r="I26" i="7"/>
  <c r="G19" i="8"/>
  <c r="D46" i="4"/>
  <c r="E46" i="4"/>
  <c r="E23" i="4"/>
  <c r="E9" i="7"/>
  <c r="E35" i="4"/>
  <c r="E38" i="4"/>
  <c r="E44" i="4"/>
  <c r="E11" i="4"/>
  <c r="C29" i="4"/>
  <c r="B8" i="7"/>
  <c r="C14" i="4"/>
  <c r="C37" i="4"/>
  <c r="C24" i="4"/>
  <c r="C12" i="4"/>
  <c r="C18" i="4"/>
  <c r="F18" i="4"/>
  <c r="G18" i="4"/>
  <c r="B52" i="7"/>
  <c r="B14" i="6"/>
  <c r="B27" i="7"/>
  <c r="B12" i="8"/>
  <c r="F12" i="6"/>
  <c r="G12" i="6"/>
  <c r="F12" i="4"/>
  <c r="G12" i="4"/>
  <c r="E21" i="7"/>
  <c r="B14" i="7"/>
  <c r="F11" i="4"/>
  <c r="C23" i="4"/>
  <c r="E43" i="4"/>
  <c r="D23" i="8"/>
  <c r="E23" i="8"/>
  <c r="C21" i="8"/>
  <c r="F21" i="8"/>
  <c r="G21" i="8"/>
  <c r="E13" i="4"/>
  <c r="B45" i="4"/>
  <c r="C39" i="4"/>
  <c r="F39" i="4"/>
  <c r="G39" i="4"/>
  <c r="E14" i="4"/>
  <c r="H11" i="7"/>
  <c r="I11" i="7"/>
  <c r="B38" i="7"/>
  <c r="I38" i="7"/>
  <c r="C22" i="4"/>
  <c r="E24" i="4"/>
  <c r="E8" i="7"/>
  <c r="E15" i="4"/>
  <c r="E29" i="4"/>
  <c r="E25" i="7"/>
  <c r="F11" i="6"/>
  <c r="D14" i="6"/>
  <c r="D11" i="8"/>
  <c r="F23" i="6"/>
  <c r="E34" i="4"/>
  <c r="E22" i="4"/>
  <c r="E45" i="4"/>
  <c r="B26" i="6"/>
  <c r="E40" i="7"/>
  <c r="E40" i="4"/>
  <c r="F32" i="6"/>
  <c r="G32" i="6"/>
  <c r="C13" i="8"/>
  <c r="E42" i="4"/>
  <c r="F25" i="6"/>
  <c r="G25" i="6"/>
  <c r="F37" i="4"/>
  <c r="G37" i="4"/>
  <c r="F22" i="4"/>
  <c r="G22" i="4"/>
  <c r="C19" i="8"/>
  <c r="E25" i="4"/>
  <c r="D26" i="6"/>
  <c r="E26" i="6"/>
  <c r="F29" i="4"/>
  <c r="G29" i="4"/>
  <c r="G11" i="4"/>
  <c r="B34" i="7"/>
  <c r="B43" i="7"/>
  <c r="I43" i="7"/>
  <c r="B44" i="7"/>
  <c r="I44" i="7"/>
  <c r="H8" i="7"/>
  <c r="I8" i="7"/>
  <c r="D17" i="6"/>
  <c r="E14" i="6"/>
  <c r="B10" i="7"/>
  <c r="B46" i="4"/>
  <c r="F45" i="4"/>
  <c r="G45" i="4"/>
  <c r="C45" i="4"/>
  <c r="B26" i="8"/>
  <c r="C11" i="8"/>
  <c r="C20" i="8"/>
  <c r="C15" i="8"/>
  <c r="G11" i="6"/>
  <c r="F17" i="6"/>
  <c r="G17" i="6"/>
  <c r="E43" i="7"/>
  <c r="E44" i="7"/>
  <c r="E34" i="7"/>
  <c r="B40" i="7"/>
  <c r="I40" i="7"/>
  <c r="F12" i="8"/>
  <c r="G12" i="8"/>
  <c r="C12" i="8"/>
  <c r="I53" i="7"/>
  <c r="D53" i="7"/>
  <c r="E51" i="7"/>
  <c r="E52" i="7"/>
  <c r="G52" i="7"/>
  <c r="H27" i="7"/>
  <c r="I27" i="7"/>
  <c r="B54" i="7"/>
  <c r="B15" i="7"/>
  <c r="H14" i="7"/>
  <c r="I14" i="7"/>
  <c r="F14" i="6"/>
  <c r="G14" i="6"/>
  <c r="B17" i="6"/>
  <c r="C14" i="6"/>
  <c r="F26" i="6"/>
  <c r="G26" i="6"/>
  <c r="F11" i="8"/>
  <c r="E11" i="8"/>
  <c r="D15" i="8"/>
  <c r="H25" i="7"/>
  <c r="I25" i="7"/>
  <c r="E22" i="7"/>
  <c r="H21" i="7"/>
  <c r="I21" i="7"/>
  <c r="D52" i="7"/>
  <c r="I52" i="7"/>
  <c r="F23" i="8"/>
  <c r="G23" i="8"/>
  <c r="E23" i="7"/>
  <c r="E13" i="7"/>
  <c r="H22" i="7"/>
  <c r="I22" i="7"/>
  <c r="E21" i="8"/>
  <c r="E15" i="8"/>
  <c r="E12" i="8"/>
  <c r="D26" i="8"/>
  <c r="E19" i="8"/>
  <c r="E20" i="8"/>
  <c r="E13" i="8"/>
  <c r="F46" i="4"/>
  <c r="G46" i="4"/>
  <c r="C46" i="4"/>
  <c r="D54" i="7"/>
  <c r="I54" i="7"/>
  <c r="C22" i="6"/>
  <c r="C30" i="6"/>
  <c r="B24" i="7"/>
  <c r="C31" i="6"/>
  <c r="C17" i="6"/>
  <c r="C15" i="6"/>
  <c r="C24" i="6"/>
  <c r="C11" i="6"/>
  <c r="B27" i="6"/>
  <c r="C12" i="6"/>
  <c r="C32" i="6"/>
  <c r="C21" i="6"/>
  <c r="C13" i="6"/>
  <c r="C25" i="6"/>
  <c r="C23" i="6"/>
  <c r="G51" i="7"/>
  <c r="I51" i="7"/>
  <c r="H10" i="7"/>
  <c r="I10" i="7"/>
  <c r="B37" i="7"/>
  <c r="I37" i="7"/>
  <c r="G11" i="8"/>
  <c r="F15" i="8"/>
  <c r="G15" i="8"/>
  <c r="E30" i="6"/>
  <c r="E24" i="7"/>
  <c r="E24" i="6"/>
  <c r="E25" i="6"/>
  <c r="E31" i="6"/>
  <c r="D27" i="6"/>
  <c r="E23" i="6"/>
  <c r="E17" i="6"/>
  <c r="E12" i="6"/>
  <c r="E21" i="6"/>
  <c r="E22" i="6"/>
  <c r="E32" i="6"/>
  <c r="E15" i="6"/>
  <c r="E11" i="6"/>
  <c r="E13" i="6"/>
  <c r="C26" i="6"/>
  <c r="H15" i="7"/>
  <c r="I15" i="7"/>
  <c r="B13" i="7"/>
  <c r="H13" i="7"/>
  <c r="I13" i="7"/>
  <c r="B23" i="7"/>
  <c r="H23" i="7"/>
  <c r="I23" i="7"/>
  <c r="F26" i="8"/>
  <c r="G26" i="8"/>
  <c r="B28" i="7"/>
  <c r="C26" i="8"/>
  <c r="D33" i="6"/>
  <c r="E27" i="6"/>
  <c r="F27" i="6"/>
  <c r="C27" i="6"/>
  <c r="B33" i="6"/>
  <c r="B55" i="7"/>
  <c r="H24" i="7"/>
  <c r="I24" i="7"/>
  <c r="H28" i="7"/>
  <c r="I28" i="7"/>
  <c r="B56" i="7"/>
  <c r="E55" i="7"/>
  <c r="G55" i="7"/>
  <c r="E28" i="7"/>
  <c r="E56" i="7"/>
  <c r="G56" i="7"/>
  <c r="E26" i="8"/>
  <c r="D55" i="7"/>
  <c r="I55" i="7"/>
  <c r="E33" i="6"/>
  <c r="E30" i="7"/>
  <c r="C33" i="6"/>
  <c r="B30" i="7"/>
  <c r="D56" i="7"/>
  <c r="I56" i="7"/>
  <c r="G27" i="6"/>
  <c r="F33" i="6"/>
  <c r="G33" i="6"/>
  <c r="H30" i="7"/>
  <c r="I30" i="7"/>
  <c r="B50" i="7"/>
  <c r="B49" i="7"/>
  <c r="E50" i="7"/>
  <c r="G50" i="7"/>
  <c r="E49" i="7"/>
  <c r="G49" i="7"/>
  <c r="I50" i="7"/>
  <c r="D50" i="7"/>
  <c r="D49" i="7"/>
  <c r="I49" i="7"/>
</calcChain>
</file>

<file path=xl/sharedStrings.xml><?xml version="1.0" encoding="utf-8"?>
<sst xmlns="http://schemas.openxmlformats.org/spreadsheetml/2006/main" count="216" uniqueCount="112">
  <si>
    <t>Instituto Nacional de Fomento Cooperativo</t>
  </si>
  <si>
    <t>-INFOCOOP-</t>
  </si>
  <si>
    <t>(Miles de colones)</t>
  </si>
  <si>
    <t>VARIACION</t>
  </si>
  <si>
    <t>ACTIVO:</t>
  </si>
  <si>
    <t>DISPONIBILIDADES</t>
  </si>
  <si>
    <t>PRODUCTOS POR COBRAR NETO</t>
  </si>
  <si>
    <t>OTRAS CUENTAS POR COBRAR</t>
  </si>
  <si>
    <t>CARTERA DE CREDITOS NETA</t>
  </si>
  <si>
    <t>BIENES EN USO NETO</t>
  </si>
  <si>
    <t>BIENES REALIZABLES NETO</t>
  </si>
  <si>
    <t>INVERSIONES MED.PLAZO Y PERMANTES.</t>
  </si>
  <si>
    <t>TOTAL ACTIVO</t>
  </si>
  <si>
    <t xml:space="preserve"> </t>
  </si>
  <si>
    <t>PASIVO Y PATRIMONIO</t>
  </si>
  <si>
    <t>CUENTAS POR PAGAR</t>
  </si>
  <si>
    <t>GASTOS ACUMULADOS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</si>
  <si>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</si>
  <si>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</si>
  <si>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</si>
  <si>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</si>
  <si>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</si>
  <si>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</si>
  <si>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</si>
  <si>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</si>
  <si>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</si>
  <si>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</si>
  <si>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</si>
  <si>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</si>
  <si>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</si>
  <si>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</si>
  <si>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</si>
  <si>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</si>
  <si>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</si>
  <si>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</si>
  <si>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DEPRECIACIONES</t>
  </si>
  <si>
    <t>VARIOS</t>
  </si>
  <si>
    <t>TOTAL GASTOS</t>
  </si>
  <si>
    <t>SUPERAVIT(PERDIDA) OPERACIÓN</t>
  </si>
  <si>
    <t>AJUSTES A PERIODOS ANTERIORES</t>
  </si>
  <si>
    <t>TOTAL OTROS</t>
  </si>
  <si>
    <t>SUPERAVIT(PERDIDA) NETO</t>
  </si>
  <si>
    <t>ANÁLISIS VERTICAL Y HORIZONTAL DEL BALANCE DE SITUACIÓN</t>
  </si>
  <si>
    <t>Vertical</t>
  </si>
  <si>
    <t>Horizontal</t>
  </si>
  <si>
    <t>%</t>
  </si>
  <si>
    <t>ANÁLISIS VERTICAL Y HORIZONTAL DEL ESTADO DE RESULTADOS</t>
  </si>
  <si>
    <t xml:space="preserve">  </t>
  </si>
  <si>
    <t>Monto</t>
  </si>
  <si>
    <t>CONCEPTO</t>
  </si>
  <si>
    <t>Patrimonio</t>
  </si>
  <si>
    <t>Activo productivo</t>
  </si>
  <si>
    <t>INDICES</t>
  </si>
  <si>
    <t>veces</t>
  </si>
  <si>
    <t>ACTIVIDAD</t>
  </si>
  <si>
    <t>Activo productivo/Activo total</t>
  </si>
  <si>
    <t>RENTABILIDAD</t>
  </si>
  <si>
    <t>ANÁLISIS DE INDICADORES FINANCIEROS</t>
  </si>
  <si>
    <t>Ingresos financieros totales</t>
  </si>
  <si>
    <t>Gastos Adm y Des coope./Activo productivo</t>
  </si>
  <si>
    <t>Superavit operacional/total activos</t>
  </si>
  <si>
    <t>Ingresos financieros cartera</t>
  </si>
  <si>
    <t>Aportes</t>
  </si>
  <si>
    <t>Aportes/ Patrimonio</t>
  </si>
  <si>
    <t>Solvencia (activo total /pasivo total)</t>
  </si>
  <si>
    <t>ANÁLISIS VERTICAL Y HORIZONTAL DE GENERACIÓN INTERNA DE CAJA</t>
  </si>
  <si>
    <t>GENERACIÓN INTERNA DE CAJA</t>
  </si>
  <si>
    <t>Ingresos financieros inversiones</t>
  </si>
  <si>
    <t>MONTO</t>
  </si>
  <si>
    <t>Generación interna de Caja</t>
  </si>
  <si>
    <t>Cartera neta (promedio)</t>
  </si>
  <si>
    <t>Cartera bruta (promedio)</t>
  </si>
  <si>
    <t>Inversiones transitorias (promedio)</t>
  </si>
  <si>
    <t>Inversiones transitorias y disponibilidades (promedio)</t>
  </si>
  <si>
    <t>Aportes/cartera bruta (final)</t>
  </si>
  <si>
    <t>Aportes / activo productivo (final)</t>
  </si>
  <si>
    <t>Aportes / activo total (final)</t>
  </si>
  <si>
    <t>Disponibilidades(final)</t>
  </si>
  <si>
    <t>Disponibilidades(promedio)</t>
  </si>
  <si>
    <t>Cartera neta (final)</t>
  </si>
  <si>
    <t>Cartera bruta (final)</t>
  </si>
  <si>
    <t>Inversiones transitorias (final)</t>
  </si>
  <si>
    <t>Cartera neta(final)/Activo total</t>
  </si>
  <si>
    <t>Cartera neta(final)/Activo productivo</t>
  </si>
  <si>
    <t>Ingreso intereses cartera/cartera neta (promedio)</t>
  </si>
  <si>
    <t>Ingreso intereses cartera/cartera bruta (promedio)</t>
  </si>
  <si>
    <t>Ingreso intereses disponibilidades/Disponibilidades(promedio)</t>
  </si>
  <si>
    <t>Otros ingresos(disponibilidades)</t>
  </si>
  <si>
    <t>Gastos Administrativos y Desarrollo cooperativo</t>
  </si>
  <si>
    <t>Activo productivo (promedio)</t>
  </si>
  <si>
    <t>Rendimiento promedio del activo productivo promedio</t>
  </si>
  <si>
    <t>Generación interna caja/activo productivo promedio</t>
  </si>
  <si>
    <t>Superavit (pérdida)neto/activos productivo promedio</t>
  </si>
  <si>
    <t>Superavit (pérdida) neta</t>
  </si>
  <si>
    <t>Ingreso intereses inversiones (promedio)</t>
  </si>
  <si>
    <t>Activo total ( no incluye compromisos presupuestarios)</t>
  </si>
  <si>
    <t>Pasivo total ( no incluye compromisos presupuestarios)</t>
  </si>
  <si>
    <t>(Del 1º de enero al 31 de diciembre de cada año)</t>
  </si>
  <si>
    <t>INSTRUMENTOS FINANCIEROS</t>
  </si>
  <si>
    <t>DEFICIT ACUMULADO</t>
  </si>
  <si>
    <t>GASTOS PAGADOS POR ANTICIPADO</t>
  </si>
  <si>
    <t>AJUSTE IMPLEMENTACIÓN NIIF</t>
  </si>
  <si>
    <t>Deterioro Cartera</t>
  </si>
  <si>
    <t>VARIACIÓN 2018-2017</t>
  </si>
  <si>
    <t>DETERIRORO</t>
  </si>
  <si>
    <t>ACTIVOS CORRIENTES</t>
  </si>
  <si>
    <t>TOTAL ACTIVOS CORRIENTES</t>
  </si>
  <si>
    <t>ACTIVOS NO CORRIENTES</t>
  </si>
  <si>
    <t>TOTAL ACTIVOS NO CORRIENTES</t>
  </si>
  <si>
    <t>PASIVOS CORRIENTES</t>
  </si>
  <si>
    <t>(con cifras comparativas al  31 de diciembre del  2020 y 2019)</t>
  </si>
  <si>
    <t>TOTAL 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</si>
</sst>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6" formatCode="0.0%"/>
    <numFmt numFmtId="187" formatCode="0_);[Red]\(0\)"/>
    <numFmt numFmtId="188" formatCode="_([$€]* #,##0.00_);_([$€]* \(#,##0.00\);_([$€]* &quot;-&quot;??_);_(@_)"/>
    <numFmt numFmtId="189" formatCode="#.##0.00"/>
  </numFmts>
  <fonts count="23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u/>
      <sz val="12"/>
      <name val="Arial Black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sz val="10"/>
      <color rgb="FFFF0000"/>
      <name val="Arial"/>
      <family val="2"/>
    </font>
    <font>
      <sz val="12"/>
      <color rgb="FFFF0000"/>
      <name val="Arial Black"/>
      <family val="2"/>
    </font>
    <font>
      <b/>
      <sz val="12"/>
      <color rgb="FFFF0000"/>
      <name val="Arial"/>
      <family val="2"/>
    </font>
    <font>
      <b/>
      <sz val="12"/>
      <color rgb="FFFF0000"/>
      <name val="Arial Black"/>
      <family val="2"/>
    </font>
    <font>
      <b/>
      <sz val="14"/>
      <color rgb="FF0000FF"/>
      <name val="Arial"/>
      <family val="2"/>
    </font>
    <font>
      <sz val="14"/>
      <color rgb="FF0000FF"/>
      <name val="Bodoni BT"/>
    </font>
    <font>
      <sz val="12"/>
      <color rgb="FF0000FF"/>
      <name val="Maiandra GD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38" fontId="2" fillId="0" borderId="0" xfId="0" applyNumberFormat="1" applyFont="1"/>
    <xf numFmtId="186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186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38" fontId="2" fillId="0" borderId="1" xfId="0" applyNumberFormat="1" applyFont="1" applyBorder="1" applyProtection="1">
      <protection locked="0"/>
    </xf>
    <xf numFmtId="10" fontId="2" fillId="0" borderId="2" xfId="0" applyNumberFormat="1" applyFont="1" applyBorder="1"/>
    <xf numFmtId="38" fontId="2" fillId="0" borderId="1" xfId="0" applyNumberFormat="1" applyFont="1" applyBorder="1"/>
    <xf numFmtId="10" fontId="2" fillId="0" borderId="3" xfId="0" applyNumberFormat="1" applyFont="1" applyBorder="1"/>
    <xf numFmtId="38" fontId="2" fillId="0" borderId="2" xfId="0" applyNumberFormat="1" applyFont="1" applyBorder="1"/>
    <xf numFmtId="186" fontId="2" fillId="0" borderId="2" xfId="0" applyNumberFormat="1" applyFont="1" applyBorder="1"/>
    <xf numFmtId="38" fontId="2" fillId="0" borderId="4" xfId="0" applyNumberFormat="1" applyFont="1" applyBorder="1"/>
    <xf numFmtId="38" fontId="2" fillId="0" borderId="5" xfId="0" applyNumberFormat="1" applyFont="1" applyBorder="1"/>
    <xf numFmtId="38" fontId="2" fillId="0" borderId="6" xfId="0" applyNumberFormat="1" applyFont="1" applyBorder="1"/>
    <xf numFmtId="38" fontId="3" fillId="0" borderId="6" xfId="0" applyNumberFormat="1" applyFont="1" applyBorder="1"/>
    <xf numFmtId="10" fontId="3" fillId="0" borderId="3" xfId="0" applyNumberFormat="1" applyFont="1" applyBorder="1"/>
    <xf numFmtId="186" fontId="2" fillId="0" borderId="5" xfId="0" applyNumberFormat="1" applyFont="1" applyBorder="1"/>
    <xf numFmtId="0" fontId="4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0" fontId="4" fillId="0" borderId="0" xfId="0" applyNumberFormat="1" applyFont="1"/>
    <xf numFmtId="0" fontId="4" fillId="0" borderId="7" xfId="0" applyFont="1" applyBorder="1"/>
    <xf numFmtId="0" fontId="6" fillId="0" borderId="8" xfId="0" applyFont="1" applyBorder="1"/>
    <xf numFmtId="10" fontId="4" fillId="0" borderId="5" xfId="0" applyNumberFormat="1" applyFont="1" applyBorder="1"/>
    <xf numFmtId="0" fontId="2" fillId="0" borderId="0" xfId="0" applyFont="1" applyAlignment="1" applyProtection="1">
      <alignment horizontal="centerContinuous"/>
      <protection locked="0"/>
    </xf>
    <xf numFmtId="38" fontId="2" fillId="0" borderId="0" xfId="0" applyNumberFormat="1" applyFont="1" applyAlignment="1" applyProtection="1">
      <alignment horizontal="centerContinuous"/>
      <protection locked="0"/>
    </xf>
    <xf numFmtId="38" fontId="2" fillId="0" borderId="0" xfId="0" applyNumberFormat="1" applyFont="1" applyAlignment="1">
      <alignment horizontal="centerContinuous"/>
    </xf>
    <xf numFmtId="186" fontId="2" fillId="0" borderId="0" xfId="0" applyNumberFormat="1" applyFont="1" applyAlignment="1" applyProtection="1">
      <alignment horizontal="centerContinuous"/>
      <protection locked="0"/>
    </xf>
    <xf numFmtId="0" fontId="5" fillId="0" borderId="0" xfId="0" applyFont="1"/>
    <xf numFmtId="0" fontId="4" fillId="0" borderId="4" xfId="0" applyFont="1" applyBorder="1"/>
    <xf numFmtId="186" fontId="2" fillId="0" borderId="9" xfId="0" applyNumberFormat="1" applyFont="1" applyBorder="1"/>
    <xf numFmtId="10" fontId="2" fillId="0" borderId="9" xfId="0" applyNumberFormat="1" applyFont="1" applyBorder="1"/>
    <xf numFmtId="38" fontId="2" fillId="0" borderId="10" xfId="0" applyNumberFormat="1" applyFont="1" applyBorder="1"/>
    <xf numFmtId="37" fontId="2" fillId="0" borderId="1" xfId="0" applyNumberFormat="1" applyFont="1" applyBorder="1"/>
    <xf numFmtId="38" fontId="3" fillId="0" borderId="11" xfId="0" applyNumberFormat="1" applyFont="1" applyBorder="1" applyProtection="1">
      <protection locked="0"/>
    </xf>
    <xf numFmtId="10" fontId="3" fillId="0" borderId="12" xfId="0" applyNumberFormat="1" applyFont="1" applyBorder="1" applyProtection="1">
      <protection locked="0"/>
    </xf>
    <xf numFmtId="186" fontId="3" fillId="0" borderId="12" xfId="0" applyNumberFormat="1" applyFont="1" applyBorder="1" applyProtection="1">
      <protection locked="0"/>
    </xf>
    <xf numFmtId="37" fontId="2" fillId="0" borderId="10" xfId="0" applyNumberFormat="1" applyFont="1" applyBorder="1"/>
    <xf numFmtId="38" fontId="3" fillId="0" borderId="11" xfId="0" applyNumberFormat="1" applyFont="1" applyBorder="1"/>
    <xf numFmtId="10" fontId="3" fillId="0" borderId="12" xfId="0" applyNumberFormat="1" applyFont="1" applyBorder="1"/>
    <xf numFmtId="37" fontId="3" fillId="0" borderId="11" xfId="0" applyNumberFormat="1" applyFont="1" applyBorder="1"/>
    <xf numFmtId="186" fontId="3" fillId="0" borderId="12" xfId="0" applyNumberFormat="1" applyFont="1" applyBorder="1"/>
    <xf numFmtId="186" fontId="10" fillId="0" borderId="2" xfId="0" applyNumberFormat="1" applyFont="1" applyBorder="1"/>
    <xf numFmtId="10" fontId="10" fillId="0" borderId="2" xfId="0" applyNumberFormat="1" applyFont="1" applyBorder="1"/>
    <xf numFmtId="10" fontId="10" fillId="0" borderId="0" xfId="0" applyNumberFormat="1" applyFont="1"/>
    <xf numFmtId="37" fontId="10" fillId="0" borderId="0" xfId="0" applyNumberFormat="1" applyFont="1"/>
    <xf numFmtId="37" fontId="10" fillId="0" borderId="1" xfId="0" applyNumberFormat="1" applyFont="1" applyBorder="1"/>
    <xf numFmtId="38" fontId="11" fillId="0" borderId="11" xfId="0" applyNumberFormat="1" applyFont="1" applyBorder="1" applyAlignment="1">
      <alignment horizontal="centerContinuous"/>
    </xf>
    <xf numFmtId="186" fontId="11" fillId="0" borderId="12" xfId="0" applyNumberFormat="1" applyFont="1" applyBorder="1" applyAlignment="1">
      <alignment horizontal="centerContinuous"/>
    </xf>
    <xf numFmtId="0" fontId="11" fillId="0" borderId="10" xfId="0" applyFont="1" applyBorder="1"/>
    <xf numFmtId="187" fontId="11" fillId="0" borderId="13" xfId="0" applyNumberFormat="1" applyFont="1" applyBorder="1" applyAlignment="1">
      <alignment horizontal="center"/>
    </xf>
    <xf numFmtId="38" fontId="11" fillId="0" borderId="10" xfId="0" applyNumberFormat="1" applyFont="1" applyBorder="1" applyAlignment="1">
      <alignment horizontal="center"/>
    </xf>
    <xf numFmtId="186" fontId="11" fillId="0" borderId="13" xfId="0" applyNumberFormat="1" applyFont="1" applyBorder="1" applyAlignment="1">
      <alignment horizontal="center"/>
    </xf>
    <xf numFmtId="38" fontId="12" fillId="0" borderId="1" xfId="0" applyNumberFormat="1" applyFont="1" applyBorder="1" applyProtection="1">
      <protection locked="0"/>
    </xf>
    <xf numFmtId="10" fontId="12" fillId="0" borderId="2" xfId="0" applyNumberFormat="1" applyFont="1" applyBorder="1" applyProtection="1">
      <protection locked="0"/>
    </xf>
    <xf numFmtId="10" fontId="12" fillId="0" borderId="2" xfId="0" applyNumberFormat="1" applyFont="1" applyBorder="1"/>
    <xf numFmtId="10" fontId="12" fillId="0" borderId="2" xfId="0" applyNumberFormat="1" applyFont="1" applyBorder="1"/>
    <xf numFmtId="10" fontId="12" fillId="0" borderId="9" xfId="0" applyNumberFormat="1" applyFont="1" applyBorder="1"/>
    <xf numFmtId="37" fontId="12" fillId="0" borderId="1" xfId="0" applyNumberFormat="1" applyFont="1" applyBorder="1" applyProtection="1">
      <protection locked="0"/>
    </xf>
    <xf numFmtId="38" fontId="11" fillId="0" borderId="4" xfId="0" applyNumberFormat="1" applyFont="1" applyBorder="1" applyAlignment="1">
      <alignment horizontal="centerContinuous"/>
    </xf>
    <xf numFmtId="186" fontId="12" fillId="0" borderId="5" xfId="0" applyNumberFormat="1" applyFont="1" applyBorder="1" applyAlignment="1">
      <alignment horizontal="centerContinuous"/>
    </xf>
    <xf numFmtId="0" fontId="11" fillId="0" borderId="13" xfId="0" applyFont="1" applyBorder="1" applyAlignment="1">
      <alignment horizontal="center"/>
    </xf>
    <xf numFmtId="14" fontId="11" fillId="0" borderId="12" xfId="0" applyNumberFormat="1" applyFont="1" applyBorder="1" applyAlignment="1" applyProtection="1">
      <alignment horizontal="center"/>
      <protection locked="0"/>
    </xf>
    <xf numFmtId="38" fontId="11" fillId="0" borderId="13" xfId="0" applyNumberFormat="1" applyFont="1" applyBorder="1" applyAlignment="1">
      <alignment horizontal="center"/>
    </xf>
    <xf numFmtId="186" fontId="11" fillId="0" borderId="12" xfId="0" applyNumberFormat="1" applyFont="1" applyBorder="1" applyAlignment="1">
      <alignment horizontal="center"/>
    </xf>
    <xf numFmtId="38" fontId="12" fillId="0" borderId="1" xfId="0" applyNumberFormat="1" applyFont="1" applyBorder="1"/>
    <xf numFmtId="10" fontId="12" fillId="0" borderId="2" xfId="0" applyNumberFormat="1" applyFont="1" applyBorder="1"/>
    <xf numFmtId="38" fontId="12" fillId="0" borderId="1" xfId="0" applyNumberFormat="1" applyFont="1" applyBorder="1"/>
    <xf numFmtId="10" fontId="12" fillId="0" borderId="9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Continuous"/>
    </xf>
    <xf numFmtId="14" fontId="14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3" fontId="13" fillId="0" borderId="14" xfId="0" applyNumberFormat="1" applyFont="1" applyBorder="1"/>
    <xf numFmtId="3" fontId="13" fillId="0" borderId="0" xfId="0" applyNumberFormat="1" applyFont="1"/>
    <xf numFmtId="3" fontId="13" fillId="0" borderId="1" xfId="0" applyNumberFormat="1" applyFont="1" applyBorder="1"/>
    <xf numFmtId="10" fontId="13" fillId="0" borderId="2" xfId="0" applyNumberFormat="1" applyFont="1" applyBorder="1"/>
    <xf numFmtId="38" fontId="13" fillId="0" borderId="0" xfId="0" applyNumberFormat="1" applyFont="1"/>
    <xf numFmtId="3" fontId="13" fillId="0" borderId="0" xfId="0" applyNumberFormat="1" applyFont="1" applyProtection="1">
      <protection locked="0" hidden="1"/>
    </xf>
    <xf numFmtId="10" fontId="13" fillId="0" borderId="0" xfId="0" applyNumberFormat="1" applyFont="1" applyProtection="1">
      <protection locked="0" hidden="1"/>
    </xf>
    <xf numFmtId="38" fontId="13" fillId="0" borderId="8" xfId="0" applyNumberFormat="1" applyFont="1" applyBorder="1"/>
    <xf numFmtId="189" fontId="13" fillId="0" borderId="0" xfId="0" applyNumberFormat="1" applyFont="1" applyProtection="1">
      <protection locked="0" hidden="1"/>
    </xf>
    <xf numFmtId="3" fontId="13" fillId="0" borderId="15" xfId="0" applyNumberFormat="1" applyFont="1" applyBorder="1"/>
    <xf numFmtId="10" fontId="13" fillId="0" borderId="9" xfId="0" applyNumberFormat="1" applyFont="1" applyBorder="1"/>
    <xf numFmtId="0" fontId="13" fillId="0" borderId="16" xfId="0" applyFont="1" applyBorder="1"/>
    <xf numFmtId="0" fontId="13" fillId="0" borderId="14" xfId="0" applyFont="1" applyBorder="1"/>
    <xf numFmtId="0" fontId="13" fillId="0" borderId="7" xfId="0" applyFont="1" applyBorder="1"/>
    <xf numFmtId="0" fontId="13" fillId="0" borderId="15" xfId="0" applyFont="1" applyBorder="1"/>
    <xf numFmtId="2" fontId="13" fillId="0" borderId="14" xfId="0" applyNumberFormat="1" applyFont="1" applyBorder="1"/>
    <xf numFmtId="2" fontId="13" fillId="0" borderId="0" xfId="0" applyNumberFormat="1" applyFont="1"/>
    <xf numFmtId="10" fontId="13" fillId="0" borderId="14" xfId="0" applyNumberFormat="1" applyFont="1" applyBorder="1"/>
    <xf numFmtId="10" fontId="13" fillId="0" borderId="0" xfId="0" applyNumberFormat="1" applyFont="1"/>
    <xf numFmtId="0" fontId="13" fillId="0" borderId="17" xfId="0" applyFont="1" applyBorder="1"/>
    <xf numFmtId="0" fontId="13" fillId="0" borderId="8" xfId="0" applyFont="1" applyBorder="1"/>
    <xf numFmtId="10" fontId="13" fillId="0" borderId="17" xfId="0" applyNumberFormat="1" applyFont="1" applyBorder="1"/>
    <xf numFmtId="0" fontId="13" fillId="0" borderId="0" xfId="0" applyFont="1"/>
    <xf numFmtId="9" fontId="13" fillId="0" borderId="14" xfId="0" applyNumberFormat="1" applyFont="1" applyBorder="1"/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0" fontId="13" fillId="0" borderId="15" xfId="0" applyNumberFormat="1" applyFont="1" applyBorder="1"/>
    <xf numFmtId="10" fontId="13" fillId="0" borderId="1" xfId="0" applyNumberFormat="1" applyFont="1" applyBorder="1"/>
    <xf numFmtId="10" fontId="13" fillId="0" borderId="7" xfId="0" applyNumberFormat="1" applyFont="1" applyBorder="1"/>
    <xf numFmtId="0" fontId="13" fillId="0" borderId="10" xfId="0" applyFont="1" applyBorder="1"/>
    <xf numFmtId="186" fontId="12" fillId="0" borderId="2" xfId="0" applyNumberFormat="1" applyFont="1" applyBorder="1"/>
    <xf numFmtId="37" fontId="12" fillId="0" borderId="1" xfId="0" applyNumberFormat="1" applyFont="1" applyBorder="1"/>
    <xf numFmtId="10" fontId="12" fillId="0" borderId="9" xfId="0" applyNumberFormat="1" applyFont="1" applyBorder="1" applyProtection="1">
      <protection locked="0"/>
    </xf>
    <xf numFmtId="0" fontId="7" fillId="0" borderId="0" xfId="0" applyFont="1" applyAlignment="1">
      <alignment horizontal="right"/>
    </xf>
    <xf numFmtId="38" fontId="7" fillId="0" borderId="10" xfId="0" applyNumberFormat="1" applyFont="1" applyBorder="1"/>
    <xf numFmtId="10" fontId="7" fillId="0" borderId="9" xfId="0" applyNumberFormat="1" applyFont="1" applyBorder="1"/>
    <xf numFmtId="38" fontId="7" fillId="0" borderId="15" xfId="0" applyNumberFormat="1" applyFont="1" applyBorder="1"/>
    <xf numFmtId="38" fontId="7" fillId="0" borderId="11" xfId="0" applyNumberFormat="1" applyFont="1" applyBorder="1" applyProtection="1">
      <protection locked="0"/>
    </xf>
    <xf numFmtId="10" fontId="7" fillId="0" borderId="18" xfId="0" applyNumberFormat="1" applyFont="1" applyBorder="1" applyProtection="1">
      <protection locked="0"/>
    </xf>
    <xf numFmtId="10" fontId="7" fillId="0" borderId="12" xfId="0" applyNumberFormat="1" applyFont="1" applyBorder="1" applyProtection="1">
      <protection locked="0"/>
    </xf>
    <xf numFmtId="38" fontId="7" fillId="0" borderId="18" xfId="0" applyNumberFormat="1" applyFont="1" applyBorder="1" applyProtection="1">
      <protection locked="0"/>
    </xf>
    <xf numFmtId="3" fontId="16" fillId="0" borderId="1" xfId="0" applyNumberFormat="1" applyFont="1" applyBorder="1"/>
    <xf numFmtId="10" fontId="16" fillId="0" borderId="2" xfId="0" applyNumberFormat="1" applyFont="1" applyBorder="1"/>
    <xf numFmtId="10" fontId="16" fillId="0" borderId="14" xfId="0" applyNumberFormat="1" applyFont="1" applyBorder="1"/>
    <xf numFmtId="0" fontId="7" fillId="0" borderId="0" xfId="0" applyFont="1" applyAlignment="1">
      <alignment horizontal="left"/>
    </xf>
    <xf numFmtId="38" fontId="7" fillId="0" borderId="11" xfId="0" applyNumberFormat="1" applyFont="1" applyBorder="1"/>
    <xf numFmtId="10" fontId="7" fillId="0" borderId="12" xfId="0" applyNumberFormat="1" applyFont="1" applyBorder="1"/>
    <xf numFmtId="3" fontId="16" fillId="0" borderId="14" xfId="0" applyNumberFormat="1" applyFont="1" applyBorder="1"/>
    <xf numFmtId="0" fontId="12" fillId="0" borderId="0" xfId="0" applyFont="1"/>
    <xf numFmtId="38" fontId="12" fillId="0" borderId="1" xfId="0" applyNumberFormat="1" applyFont="1" applyBorder="1"/>
    <xf numFmtId="10" fontId="8" fillId="0" borderId="12" xfId="0" applyNumberFormat="1" applyFont="1" applyBorder="1"/>
    <xf numFmtId="38" fontId="8" fillId="0" borderId="11" xfId="0" applyNumberFormat="1" applyFont="1" applyBorder="1"/>
    <xf numFmtId="38" fontId="10" fillId="0" borderId="1" xfId="0" applyNumberFormat="1" applyFont="1" applyBorder="1" applyProtection="1">
      <protection locked="0"/>
    </xf>
    <xf numFmtId="37" fontId="10" fillId="0" borderId="1" xfId="0" applyNumberFormat="1" applyFont="1" applyBorder="1"/>
    <xf numFmtId="186" fontId="17" fillId="0" borderId="12" xfId="0" applyNumberFormat="1" applyFont="1" applyBorder="1"/>
    <xf numFmtId="38" fontId="12" fillId="0" borderId="19" xfId="0" applyNumberFormat="1" applyFont="1" applyBorder="1" applyProtection="1">
      <protection locked="0"/>
    </xf>
    <xf numFmtId="10" fontId="12" fillId="0" borderId="20" xfId="0" applyNumberFormat="1" applyFont="1" applyBorder="1" applyProtection="1">
      <protection locked="0"/>
    </xf>
    <xf numFmtId="38" fontId="12" fillId="0" borderId="6" xfId="0" applyNumberFormat="1" applyFont="1" applyBorder="1" applyProtection="1">
      <protection locked="0"/>
    </xf>
    <xf numFmtId="10" fontId="12" fillId="0" borderId="3" xfId="0" applyNumberFormat="1" applyFont="1" applyBorder="1" applyProtection="1">
      <protection locked="0"/>
    </xf>
    <xf numFmtId="37" fontId="10" fillId="0" borderId="6" xfId="0" applyNumberFormat="1" applyFont="1" applyBorder="1"/>
    <xf numFmtId="0" fontId="8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9" fillId="0" borderId="0" xfId="0" applyFont="1" applyAlignment="1" applyProtection="1">
      <alignment horizontal="left"/>
      <protection locked="0"/>
    </xf>
    <xf numFmtId="10" fontId="3" fillId="0" borderId="13" xfId="0" applyNumberFormat="1" applyFont="1" applyBorder="1"/>
    <xf numFmtId="38" fontId="12" fillId="0" borderId="6" xfId="0" applyNumberFormat="1" applyFont="1" applyBorder="1"/>
    <xf numFmtId="10" fontId="12" fillId="0" borderId="3" xfId="0" applyNumberFormat="1" applyFont="1" applyBorder="1"/>
    <xf numFmtId="37" fontId="12" fillId="0" borderId="6" xfId="0" applyNumberFormat="1" applyFont="1" applyBorder="1"/>
    <xf numFmtId="186" fontId="12" fillId="0" borderId="3" xfId="0" applyNumberFormat="1" applyFont="1" applyBorder="1"/>
    <xf numFmtId="38" fontId="11" fillId="0" borderId="19" xfId="0" applyNumberFormat="1" applyFont="1" applyBorder="1"/>
    <xf numFmtId="10" fontId="11" fillId="0" borderId="20" xfId="0" applyNumberFormat="1" applyFont="1" applyBorder="1"/>
    <xf numFmtId="38" fontId="11" fillId="0" borderId="6" xfId="0" applyNumberFormat="1" applyFont="1" applyBorder="1"/>
    <xf numFmtId="10" fontId="11" fillId="0" borderId="3" xfId="0" applyNumberFormat="1" applyFont="1" applyBorder="1"/>
    <xf numFmtId="37" fontId="11" fillId="0" borderId="6" xfId="0" applyNumberFormat="1" applyFont="1" applyBorder="1"/>
    <xf numFmtId="186" fontId="11" fillId="0" borderId="3" xfId="0" applyNumberFormat="1" applyFont="1" applyBorder="1"/>
    <xf numFmtId="37" fontId="18" fillId="0" borderId="11" xfId="0" applyNumberFormat="1" applyFont="1" applyBorder="1"/>
    <xf numFmtId="186" fontId="18" fillId="0" borderId="12" xfId="0" applyNumberFormat="1" applyFont="1" applyBorder="1"/>
    <xf numFmtId="37" fontId="10" fillId="0" borderId="10" xfId="0" applyNumberFormat="1" applyFont="1" applyBorder="1"/>
    <xf numFmtId="186" fontId="10" fillId="0" borderId="9" xfId="0" applyNumberFormat="1" applyFont="1" applyBorder="1"/>
    <xf numFmtId="37" fontId="18" fillId="0" borderId="18" xfId="0" applyNumberFormat="1" applyFont="1" applyBorder="1"/>
    <xf numFmtId="186" fontId="19" fillId="0" borderId="12" xfId="0" applyNumberFormat="1" applyFont="1" applyBorder="1"/>
    <xf numFmtId="186" fontId="10" fillId="0" borderId="3" xfId="0" applyNumberFormat="1" applyFont="1" applyBorder="1"/>
    <xf numFmtId="37" fontId="18" fillId="0" borderId="19" xfId="0" applyNumberFormat="1" applyFont="1" applyBorder="1"/>
    <xf numFmtId="186" fontId="18" fillId="0" borderId="20" xfId="0" applyNumberFormat="1" applyFont="1" applyBorder="1"/>
    <xf numFmtId="186" fontId="19" fillId="0" borderId="9" xfId="0" applyNumberFormat="1" applyFont="1" applyBorder="1"/>
    <xf numFmtId="186" fontId="19" fillId="0" borderId="12" xfId="0" applyNumberFormat="1" applyFont="1" applyBorder="1" applyProtection="1">
      <protection locked="0"/>
    </xf>
    <xf numFmtId="3" fontId="16" fillId="0" borderId="4" xfId="0" applyNumberFormat="1" applyFont="1" applyBorder="1"/>
    <xf numFmtId="10" fontId="16" fillId="0" borderId="5" xfId="0" applyNumberFormat="1" applyFont="1" applyBorder="1"/>
    <xf numFmtId="3" fontId="16" fillId="0" borderId="10" xfId="0" applyNumberFormat="1" applyFont="1" applyBorder="1"/>
    <xf numFmtId="10" fontId="16" fillId="0" borderId="9" xfId="0" applyNumberFormat="1" applyFont="1" applyBorder="1"/>
    <xf numFmtId="10" fontId="16" fillId="0" borderId="15" xfId="0" applyNumberFormat="1" applyFont="1" applyBorder="1"/>
    <xf numFmtId="37" fontId="18" fillId="0" borderId="6" xfId="0" applyNumberFormat="1" applyFont="1" applyBorder="1"/>
    <xf numFmtId="37" fontId="10" fillId="0" borderId="19" xfId="0" applyNumberFormat="1" applyFont="1" applyBorder="1"/>
    <xf numFmtId="37" fontId="19" fillId="0" borderId="11" xfId="0" applyNumberFormat="1" applyFont="1" applyBorder="1"/>
    <xf numFmtId="0" fontId="2" fillId="0" borderId="0" xfId="0" applyFont="1" applyAlignment="1">
      <alignment horizontal="left"/>
    </xf>
    <xf numFmtId="37" fontId="12" fillId="0" borderId="10" xfId="0" applyNumberFormat="1" applyFont="1" applyBorder="1"/>
    <xf numFmtId="186" fontId="12" fillId="0" borderId="9" xfId="0" applyNumberFormat="1" applyFont="1" applyBorder="1"/>
    <xf numFmtId="186" fontId="7" fillId="0" borderId="12" xfId="0" applyNumberFormat="1" applyFont="1" applyBorder="1"/>
    <xf numFmtId="14" fontId="11" fillId="0" borderId="11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14" fontId="11" fillId="0" borderId="4" xfId="0" applyNumberFormat="1" applyFont="1" applyBorder="1" applyAlignment="1" applyProtection="1">
      <alignment horizontal="center"/>
      <protection locked="0"/>
    </xf>
    <xf numFmtId="14" fontId="11" fillId="0" borderId="5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22" fillId="0" borderId="0" xfId="0" applyFont="1" applyAlignment="1" applyProtection="1">
      <alignment horizont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nio2006\ESTADOS%20FINANCIEROS%20junio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OneDrive%20-%20Instituto%20Nacional%20de%20Fomento%20Cooperativo\0%20Actual%20Javier\EEFF\ESTADOS%20FINANCIEROS%20DIC.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ument\Amistad\oiko2\Proytotal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Archivos%20temporales%20de%20Internet\Content.IE5\7GYB8PCO\FLUJO%20SUGEF%20SANEAMI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AppData/Local/Temp/WPDNSE/SID-%7b20002,SECZ9519043CHOHB01,1013907456%7d/Copia%20de%20ESTADOS%20FINANCIEROS%20DICIEMBRE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Documents/Javier/ESTADOS%20FINANCIEROS%20DIC.%202018%20DETERIOR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Documents/0%20Actual%20Javier/EEFF/ESTADOS%20FINANCIEROS%20DIC.%202019%20DETERIOR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Desktop\ESTADOS%20FINANCIEROS%20DIC.%202020%20DETERIORO%20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"/>
      <sheetName val="NOTA 4 - 5"/>
      <sheetName val="NOTA 6 - 7"/>
      <sheetName val="ANEXO-1"/>
      <sheetName val="ANEXO-1.1"/>
      <sheetName val="ANEXO 2"/>
    </sheetNames>
    <sheetDataSet>
      <sheetData sheetId="0">
        <row r="16">
          <cell r="A16" t="str">
            <v>(Miles de colones)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ITUACIÓN"/>
      <sheetName val="FLUJO EFECTIVO"/>
      <sheetName val="VARIACIÓN PATRIMONIAL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RESULTADOS FONDOS"/>
      <sheetName val="SITUACION FONDOS"/>
    </sheetNames>
    <sheetDataSet>
      <sheetData sheetId="0">
        <row r="10">
          <cell r="C10">
            <v>9859340</v>
          </cell>
          <cell r="D10">
            <v>9513097</v>
          </cell>
        </row>
        <row r="11">
          <cell r="C11">
            <v>51932</v>
          </cell>
          <cell r="D11">
            <v>287107</v>
          </cell>
        </row>
        <row r="12">
          <cell r="C12">
            <v>7041230</v>
          </cell>
          <cell r="D12">
            <v>0</v>
          </cell>
        </row>
        <row r="13">
          <cell r="C13">
            <v>182824</v>
          </cell>
          <cell r="D13">
            <v>292280</v>
          </cell>
        </row>
        <row r="19">
          <cell r="C19">
            <v>2984672</v>
          </cell>
          <cell r="D19">
            <v>3371318</v>
          </cell>
        </row>
        <row r="20">
          <cell r="C20">
            <v>2846401</v>
          </cell>
          <cell r="D20">
            <v>2705907</v>
          </cell>
        </row>
        <row r="21">
          <cell r="C21">
            <v>0</v>
          </cell>
          <cell r="D21">
            <v>6769633</v>
          </cell>
        </row>
        <row r="22">
          <cell r="C22">
            <v>158500</v>
          </cell>
          <cell r="D22">
            <v>145381</v>
          </cell>
        </row>
        <row r="23">
          <cell r="C23">
            <v>18364</v>
          </cell>
          <cell r="D23">
            <v>36914</v>
          </cell>
        </row>
        <row r="30">
          <cell r="A30" t="str">
            <v>GANANCIA EN ADJUDICACIONES BIENES</v>
          </cell>
          <cell r="C30">
            <v>35468</v>
          </cell>
        </row>
        <row r="31">
          <cell r="C31">
            <v>144627</v>
          </cell>
          <cell r="D31">
            <v>249488</v>
          </cell>
        </row>
      </sheetData>
      <sheetData sheetId="1">
        <row r="9">
          <cell r="C9">
            <v>1834640</v>
          </cell>
          <cell r="D9">
            <v>5454833</v>
          </cell>
        </row>
        <row r="10">
          <cell r="C10">
            <v>2250000</v>
          </cell>
          <cell r="D10">
            <v>0</v>
          </cell>
        </row>
        <row r="11">
          <cell r="C11">
            <v>1066991</v>
          </cell>
          <cell r="D11">
            <v>915612</v>
          </cell>
        </row>
        <row r="12">
          <cell r="C12">
            <v>5826326</v>
          </cell>
          <cell r="D12">
            <v>4779380</v>
          </cell>
        </row>
        <row r="13">
          <cell r="C13">
            <v>13277279</v>
          </cell>
          <cell r="D13">
            <v>11839779</v>
          </cell>
        </row>
        <row r="14">
          <cell r="C14">
            <v>15018</v>
          </cell>
          <cell r="D14">
            <v>1328</v>
          </cell>
        </row>
        <row r="19">
          <cell r="C19">
            <v>116188578</v>
          </cell>
          <cell r="D19">
            <v>99057805</v>
          </cell>
        </row>
        <row r="20">
          <cell r="C20">
            <v>4292398</v>
          </cell>
          <cell r="D20">
            <v>3410595</v>
          </cell>
        </row>
        <row r="21">
          <cell r="C21">
            <v>11862798</v>
          </cell>
          <cell r="D21">
            <v>14194563</v>
          </cell>
        </row>
        <row r="22">
          <cell r="C22">
            <v>13159</v>
          </cell>
          <cell r="D22">
            <v>13159</v>
          </cell>
        </row>
        <row r="30">
          <cell r="C30">
            <v>658393</v>
          </cell>
          <cell r="D30">
            <v>447473</v>
          </cell>
        </row>
        <row r="31">
          <cell r="C31">
            <v>156720</v>
          </cell>
          <cell r="D31">
            <v>156927</v>
          </cell>
        </row>
        <row r="35">
          <cell r="C35">
            <v>130458888</v>
          </cell>
          <cell r="D35">
            <v>125020956</v>
          </cell>
        </row>
        <row r="36">
          <cell r="C36">
            <v>38867050</v>
          </cell>
          <cell r="D36">
            <v>38865111</v>
          </cell>
        </row>
        <row r="39">
          <cell r="C39">
            <v>246562</v>
          </cell>
          <cell r="D39">
            <v>242559</v>
          </cell>
        </row>
        <row r="41">
          <cell r="C41">
            <v>-3725647</v>
          </cell>
          <cell r="D41">
            <v>-1036528</v>
          </cell>
        </row>
        <row r="42">
          <cell r="C42">
            <v>11307484</v>
          </cell>
          <cell r="D42">
            <v>-2687181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LUJO "/>
      <sheetName val="Est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OY. ING."/>
      <sheetName val="PROY. EGR."/>
      <sheetName val="MORA"/>
      <sheetName val="FLUJO "/>
      <sheetName val="EstMen"/>
      <sheetName val="P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0.2</v>
          </cell>
        </row>
        <row r="9">
          <cell r="C9">
            <v>8</v>
          </cell>
        </row>
        <row r="10">
          <cell r="C10">
            <v>1</v>
          </cell>
        </row>
        <row r="11">
          <cell r="C11">
            <v>37894</v>
          </cell>
        </row>
        <row r="16">
          <cell r="C16">
            <v>6515235.5602172567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</sheetNames>
    <sheetDataSet>
      <sheetData sheetId="0" refreshError="1"/>
      <sheetData sheetId="1" refreshError="1">
        <row r="23">
          <cell r="D23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  <sheetName val="Hoja1"/>
    </sheetNames>
    <sheetDataSet>
      <sheetData sheetId="0"/>
      <sheetData sheetId="1">
        <row r="20">
          <cell r="C20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 refreshError="1"/>
      <sheetData sheetId="1" refreshError="1">
        <row r="19">
          <cell r="D19">
            <v>70242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>
        <row r="22">
          <cell r="C22">
            <v>-22664417</v>
          </cell>
          <cell r="D22">
            <v>-22664417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ITUACIÓN"/>
      <sheetName val="FLUJO EFECTIVO"/>
      <sheetName val="VARIACIÓN PATRIMONIAL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RESULTADOS FONDOS"/>
      <sheetName val="SITUACION FONDOS"/>
    </sheetNames>
    <sheetDataSet>
      <sheetData sheetId="0" refreshError="1">
        <row r="14">
          <cell r="A14" t="str">
            <v>INGRESO ESTIMACION DETERIORO</v>
          </cell>
        </row>
        <row r="25">
          <cell r="A25" t="str">
            <v>VARIOS (DIFERENCIAL CAMBIARIO)</v>
          </cell>
        </row>
      </sheetData>
      <sheetData sheetId="1" refreshError="1">
        <row r="11">
          <cell r="C11">
            <v>10585655</v>
          </cell>
          <cell r="D11">
            <v>3131402</v>
          </cell>
        </row>
        <row r="12">
          <cell r="C12">
            <v>93500</v>
          </cell>
          <cell r="D12">
            <v>1870502</v>
          </cell>
        </row>
        <row r="20">
          <cell r="C20">
            <v>102933538</v>
          </cell>
          <cell r="D20">
            <v>106047280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">
          <cell r="B6">
            <v>122192996</v>
          </cell>
          <cell r="C6">
            <v>134000163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ITUACIÓN"/>
      <sheetName val="FLUJO EFECTIVO"/>
      <sheetName val="VARIACIÓN PATRIMONIAL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RESULTADOS FONDOS"/>
      <sheetName val="SITUACION FONDOS"/>
    </sheetNames>
    <sheetDataSet>
      <sheetData sheetId="0" refreshError="1"/>
      <sheetData sheetId="1" refreshError="1">
        <row r="36">
          <cell r="C36">
            <v>70242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="75" workbookViewId="0">
      <selection activeCell="F33" sqref="F33:G33"/>
    </sheetView>
  </sheetViews>
  <sheetFormatPr baseColWidth="10" defaultRowHeight="15"/>
  <cols>
    <col min="1" max="1" width="45.140625" style="1" bestFit="1" customWidth="1"/>
    <col min="2" max="2" width="15.42578125" style="2" bestFit="1" customWidth="1"/>
    <col min="3" max="3" width="12.7109375" style="2" bestFit="1" customWidth="1"/>
    <col min="4" max="4" width="14.5703125" style="2" bestFit="1" customWidth="1"/>
    <col min="5" max="5" width="11.28515625" style="2" bestFit="1" customWidth="1"/>
    <col min="6" max="6" width="16" style="2" bestFit="1" customWidth="1"/>
    <col min="7" max="7" width="13.5703125" style="3" bestFit="1" customWidth="1"/>
    <col min="8" max="16384" width="11.42578125" style="1"/>
  </cols>
  <sheetData>
    <row r="1" spans="1:7" ht="15.75">
      <c r="A1" s="181" t="s">
        <v>0</v>
      </c>
      <c r="B1" s="181"/>
      <c r="C1" s="181"/>
      <c r="D1" s="181"/>
      <c r="E1" s="181"/>
      <c r="F1" s="181"/>
      <c r="G1" s="181"/>
    </row>
    <row r="2" spans="1:7" ht="15.75">
      <c r="A2" s="182" t="s">
        <v>1</v>
      </c>
      <c r="B2" s="182"/>
      <c r="C2" s="182"/>
      <c r="D2" s="182"/>
      <c r="E2" s="182"/>
      <c r="F2" s="182"/>
      <c r="G2" s="182"/>
    </row>
    <row r="3" spans="1:7" ht="15.75">
      <c r="A3" s="181" t="s">
        <v>46</v>
      </c>
      <c r="B3" s="181"/>
      <c r="C3" s="181"/>
      <c r="D3" s="181"/>
      <c r="E3" s="181"/>
      <c r="F3" s="181"/>
      <c r="G3" s="181"/>
    </row>
    <row r="4" spans="1:7">
      <c r="A4" s="183" t="str">
        <f>+[1]ACTIVO!A16</f>
        <v>(Miles de colones)</v>
      </c>
      <c r="B4" s="183"/>
      <c r="C4" s="183"/>
      <c r="D4" s="183"/>
      <c r="E4" s="183"/>
      <c r="F4" s="183"/>
      <c r="G4" s="183"/>
    </row>
    <row r="5" spans="1:7">
      <c r="A5" s="183" t="s">
        <v>97</v>
      </c>
      <c r="B5" s="183"/>
      <c r="C5" s="183"/>
      <c r="D5" s="183"/>
      <c r="E5" s="183"/>
      <c r="F5" s="183"/>
      <c r="G5" s="183"/>
    </row>
    <row r="6" spans="1:7" ht="16.5" thickBot="1">
      <c r="F6" s="1"/>
      <c r="G6" s="6"/>
    </row>
    <row r="7" spans="1:7" ht="16.5" thickBot="1">
      <c r="B7" s="179">
        <v>44196</v>
      </c>
      <c r="C7" s="180"/>
      <c r="D7" s="179">
        <v>43830</v>
      </c>
      <c r="E7" s="180"/>
      <c r="F7" s="52" t="s">
        <v>3</v>
      </c>
      <c r="G7" s="53"/>
    </row>
    <row r="8" spans="1:7" ht="16.5" thickBot="1">
      <c r="A8" s="7"/>
      <c r="B8" s="54" t="s">
        <v>48</v>
      </c>
      <c r="C8" s="55" t="s">
        <v>43</v>
      </c>
      <c r="D8" s="54" t="s">
        <v>48</v>
      </c>
      <c r="E8" s="55" t="s">
        <v>43</v>
      </c>
      <c r="F8" s="56" t="s">
        <v>44</v>
      </c>
      <c r="G8" s="57" t="s">
        <v>45</v>
      </c>
    </row>
    <row r="9" spans="1:7" ht="15.75">
      <c r="A9" s="8" t="s">
        <v>27</v>
      </c>
      <c r="B9" s="16"/>
      <c r="C9" s="17"/>
      <c r="D9" s="16"/>
      <c r="E9" s="17"/>
      <c r="F9" s="16"/>
      <c r="G9" s="21"/>
    </row>
    <row r="10" spans="1:7">
      <c r="B10" s="12"/>
      <c r="C10" s="14"/>
      <c r="D10" s="12"/>
      <c r="E10" s="14"/>
      <c r="F10" s="38"/>
      <c r="G10" s="15"/>
    </row>
    <row r="11" spans="1:7">
      <c r="A11" s="1" t="s">
        <v>28</v>
      </c>
      <c r="B11" s="58">
        <f>+[10]RESULTADOS!$C$10</f>
        <v>9859340</v>
      </c>
      <c r="C11" s="59">
        <f>+B11/B$17</f>
        <v>0.36208407214813448</v>
      </c>
      <c r="D11" s="58">
        <f>+[10]RESULTADOS!$D$10</f>
        <v>9513097</v>
      </c>
      <c r="E11" s="59">
        <f>+D11/D$17</f>
        <v>0.47129611500994206</v>
      </c>
      <c r="F11" s="112">
        <f>+B11-D11</f>
        <v>346243</v>
      </c>
      <c r="G11" s="111">
        <f>+F11/D11</f>
        <v>3.6396454277718392E-2</v>
      </c>
    </row>
    <row r="12" spans="1:7">
      <c r="A12" s="1" t="s">
        <v>29</v>
      </c>
      <c r="B12" s="58">
        <f>+[10]RESULTADOS!$C$11</f>
        <v>51932</v>
      </c>
      <c r="C12" s="59">
        <f>+B12/B$17</f>
        <v>1.9072017026288697E-3</v>
      </c>
      <c r="D12" s="58">
        <f>+[10]RESULTADOS!$D$11</f>
        <v>287107</v>
      </c>
      <c r="E12" s="59">
        <f>+D12/D$17</f>
        <v>1.4223802584180465E-2</v>
      </c>
      <c r="F12" s="134">
        <f>+B12-D12</f>
        <v>-235175</v>
      </c>
      <c r="G12" s="47">
        <f>+F12/D12</f>
        <v>-0.81911970101739073</v>
      </c>
    </row>
    <row r="13" spans="1:7">
      <c r="A13" s="1" t="s">
        <v>30</v>
      </c>
      <c r="B13" s="58">
        <f>+[10]RESULTADOS!$C$13</f>
        <v>182824</v>
      </c>
      <c r="C13" s="59">
        <f>+B13/B$17</f>
        <v>6.7142078888049843E-3</v>
      </c>
      <c r="D13" s="58">
        <f>+[10]RESULTADOS!$D$13</f>
        <v>292280</v>
      </c>
      <c r="E13" s="59">
        <f>+D13/D$17</f>
        <v>1.4480082405877483E-2</v>
      </c>
      <c r="F13" s="112">
        <f>+B13-D13</f>
        <v>-109456</v>
      </c>
      <c r="G13" s="111">
        <f>+F13/D13</f>
        <v>-0.37449021486246065</v>
      </c>
    </row>
    <row r="14" spans="1:7">
      <c r="A14" s="1" t="s">
        <v>111</v>
      </c>
      <c r="B14" s="58">
        <f>SUM(B11:B13)</f>
        <v>10094096</v>
      </c>
      <c r="C14" s="59">
        <f>+B14/B$17</f>
        <v>0.3707054817395683</v>
      </c>
      <c r="D14" s="58">
        <f>SUM(D11:D13)</f>
        <v>10092484</v>
      </c>
      <c r="E14" s="59">
        <f>+D14/D$17</f>
        <v>0.5</v>
      </c>
      <c r="F14" s="112">
        <f>+B14-D14</f>
        <v>1612</v>
      </c>
      <c r="G14" s="111">
        <f>+F14/D14</f>
        <v>1.5972281947635488E-4</v>
      </c>
    </row>
    <row r="15" spans="1:7">
      <c r="A15" s="1" t="str">
        <f>+[8]RESULTADOS!$A$14</f>
        <v>INGRESO ESTIMACION DETERIORO</v>
      </c>
      <c r="B15" s="58">
        <f>+[10]RESULTADOS!$C$12</f>
        <v>7041230</v>
      </c>
      <c r="C15" s="59">
        <f>+B15/B$17</f>
        <v>0.25858903652086335</v>
      </c>
      <c r="D15" s="58">
        <f>+[10]RESULTADOS!$D$12</f>
        <v>0</v>
      </c>
      <c r="E15" s="59">
        <f>+D15/D$17</f>
        <v>0</v>
      </c>
      <c r="F15" s="134">
        <f>+B15-D15</f>
        <v>7041230</v>
      </c>
      <c r="G15" s="111">
        <v>1</v>
      </c>
    </row>
    <row r="16" spans="1:7" ht="15.75" thickBot="1">
      <c r="B16" s="37" t="s">
        <v>13</v>
      </c>
      <c r="C16" s="36" t="s">
        <v>13</v>
      </c>
      <c r="D16" s="37"/>
      <c r="E16" s="36" t="s">
        <v>13</v>
      </c>
      <c r="F16" s="42"/>
      <c r="G16" s="35"/>
    </row>
    <row r="17" spans="1:7" s="9" customFormat="1" ht="16.5" thickBot="1">
      <c r="A17" s="5" t="s">
        <v>31</v>
      </c>
      <c r="B17" s="43">
        <f>SUM(B11:B16)</f>
        <v>27229422</v>
      </c>
      <c r="C17" s="44">
        <f>+B17/B$17</f>
        <v>1</v>
      </c>
      <c r="D17" s="43">
        <f>SUM(D11:D15)</f>
        <v>20184968</v>
      </c>
      <c r="E17" s="44">
        <f>+D17/D$17</f>
        <v>1</v>
      </c>
      <c r="F17" s="156">
        <f>SUM(F11:F15)</f>
        <v>7044454</v>
      </c>
      <c r="G17" s="157">
        <f>+F17/D17</f>
        <v>0.34899505414127979</v>
      </c>
    </row>
    <row r="18" spans="1:7">
      <c r="B18" s="12"/>
      <c r="C18" s="11" t="s">
        <v>47</v>
      </c>
      <c r="D18" s="12"/>
      <c r="E18" s="11" t="s">
        <v>47</v>
      </c>
      <c r="F18" s="38"/>
      <c r="G18" s="15"/>
    </row>
    <row r="19" spans="1:7" ht="15.75">
      <c r="A19" s="8" t="s">
        <v>32</v>
      </c>
      <c r="B19" s="12"/>
      <c r="C19" s="11" t="s">
        <v>13</v>
      </c>
      <c r="D19" s="12"/>
      <c r="E19" s="11" t="s">
        <v>13</v>
      </c>
      <c r="F19" s="38"/>
      <c r="G19" s="15"/>
    </row>
    <row r="20" spans="1:7">
      <c r="B20" s="12"/>
      <c r="C20" s="11" t="s">
        <v>13</v>
      </c>
      <c r="D20" s="12"/>
      <c r="E20" s="11" t="s">
        <v>13</v>
      </c>
      <c r="F20" s="38"/>
      <c r="G20" s="15"/>
    </row>
    <row r="21" spans="1:7">
      <c r="A21" s="1" t="s">
        <v>33</v>
      </c>
      <c r="B21" s="58">
        <f>+[10]RESULTADOS!$C$19</f>
        <v>2984672</v>
      </c>
      <c r="C21" s="59">
        <f t="shared" ref="C21:C27" si="0">+B21/B$17</f>
        <v>0.10961202187839315</v>
      </c>
      <c r="D21" s="58">
        <f>+[10]RESULTADOS!$D$19</f>
        <v>3371318</v>
      </c>
      <c r="E21" s="59">
        <f t="shared" ref="E21:E27" si="1">+D21/D$17</f>
        <v>0.16702122094025615</v>
      </c>
      <c r="F21" s="134">
        <f t="shared" ref="F21:F27" si="2">+B21-D21</f>
        <v>-386646</v>
      </c>
      <c r="G21" s="47">
        <f t="shared" ref="G21:G27" si="3">+F21/D21</f>
        <v>-0.11468689693467066</v>
      </c>
    </row>
    <row r="22" spans="1:7">
      <c r="A22" s="1" t="s">
        <v>34</v>
      </c>
      <c r="B22" s="58">
        <f>+[10]RESULTADOS!$C$20</f>
        <v>2846401</v>
      </c>
      <c r="C22" s="59">
        <f t="shared" si="0"/>
        <v>0.10453402205893317</v>
      </c>
      <c r="D22" s="58">
        <f>+[10]RESULTADOS!$D$20</f>
        <v>2705907</v>
      </c>
      <c r="E22" s="59">
        <f t="shared" si="1"/>
        <v>0.13405555064541097</v>
      </c>
      <c r="F22" s="112">
        <f t="shared" si="2"/>
        <v>140494</v>
      </c>
      <c r="G22" s="111">
        <f t="shared" si="3"/>
        <v>5.1921222717558287E-2</v>
      </c>
    </row>
    <row r="23" spans="1:7">
      <c r="A23" s="1" t="s">
        <v>104</v>
      </c>
      <c r="B23" s="58">
        <f>+[10]RESULTADOS!$C$21</f>
        <v>0</v>
      </c>
      <c r="C23" s="60">
        <f t="shared" si="0"/>
        <v>0</v>
      </c>
      <c r="D23" s="58">
        <f>+[10]RESULTADOS!$D$21</f>
        <v>6769633</v>
      </c>
      <c r="E23" s="60">
        <f t="shared" si="1"/>
        <v>0.33537992232635694</v>
      </c>
      <c r="F23" s="112">
        <f t="shared" si="2"/>
        <v>-6769633</v>
      </c>
      <c r="G23" s="111">
        <v>1</v>
      </c>
    </row>
    <row r="24" spans="1:7">
      <c r="A24" s="1" t="s">
        <v>35</v>
      </c>
      <c r="B24" s="58">
        <f>+[10]RESULTADOS!$C$22</f>
        <v>158500</v>
      </c>
      <c r="C24" s="61">
        <f t="shared" si="0"/>
        <v>5.8209094559554002E-3</v>
      </c>
      <c r="D24" s="58">
        <f>+[10]RESULTADOS!$D$22</f>
        <v>145381</v>
      </c>
      <c r="E24" s="61">
        <f t="shared" si="1"/>
        <v>7.2024389634900588E-3</v>
      </c>
      <c r="F24" s="112">
        <f t="shared" si="2"/>
        <v>13119</v>
      </c>
      <c r="G24" s="111">
        <f t="shared" si="3"/>
        <v>9.0238751968964304E-2</v>
      </c>
    </row>
    <row r="25" spans="1:7" ht="15.75" thickBot="1">
      <c r="A25" s="1" t="str">
        <f>+[8]RESULTADOS!$A$25</f>
        <v>VARIOS (DIFERENCIAL CAMBIARIO)</v>
      </c>
      <c r="B25" s="58">
        <f>+[10]RESULTADOS!$C$23</f>
        <v>18364</v>
      </c>
      <c r="C25" s="62">
        <f t="shared" si="0"/>
        <v>6.7441754731334359E-4</v>
      </c>
      <c r="D25" s="58">
        <f>+[10]RESULTADOS!$D$23</f>
        <v>36914</v>
      </c>
      <c r="E25" s="62">
        <f t="shared" si="1"/>
        <v>1.828786649550299E-3</v>
      </c>
      <c r="F25" s="158">
        <f t="shared" si="2"/>
        <v>-18550</v>
      </c>
      <c r="G25" s="47">
        <f t="shared" si="3"/>
        <v>-0.502519369344964</v>
      </c>
    </row>
    <row r="26" spans="1:7" s="9" customFormat="1" ht="16.5" thickBot="1">
      <c r="A26" s="5" t="s">
        <v>37</v>
      </c>
      <c r="B26" s="43">
        <f>SUM(B21:B25)</f>
        <v>6007937</v>
      </c>
      <c r="C26" s="44">
        <f t="shared" si="0"/>
        <v>0.22064137094059508</v>
      </c>
      <c r="D26" s="43">
        <f>+SUM(D21:D25)</f>
        <v>13029153</v>
      </c>
      <c r="E26" s="44">
        <f t="shared" si="1"/>
        <v>0.64548791952506435</v>
      </c>
      <c r="F26" s="45">
        <f t="shared" si="2"/>
        <v>-7021216</v>
      </c>
      <c r="G26" s="46">
        <f t="shared" si="3"/>
        <v>-0.53888506797026636</v>
      </c>
    </row>
    <row r="27" spans="1:7" s="9" customFormat="1" ht="16.5" thickBot="1">
      <c r="A27" s="5" t="s">
        <v>38</v>
      </c>
      <c r="B27" s="43">
        <f>+B17-B26</f>
        <v>21221485</v>
      </c>
      <c r="C27" s="44">
        <f t="shared" si="0"/>
        <v>0.77935862905940489</v>
      </c>
      <c r="D27" s="43">
        <f>+D17-D26</f>
        <v>7155815</v>
      </c>
      <c r="E27" s="44">
        <f t="shared" si="1"/>
        <v>0.3545120804749356</v>
      </c>
      <c r="F27" s="156">
        <f t="shared" si="2"/>
        <v>14065670</v>
      </c>
      <c r="G27" s="157">
        <f t="shared" si="3"/>
        <v>1.9656279543280535</v>
      </c>
    </row>
    <row r="28" spans="1:7">
      <c r="B28" s="12"/>
      <c r="C28" s="11" t="s">
        <v>13</v>
      </c>
      <c r="D28" s="12"/>
      <c r="E28" s="11" t="s">
        <v>13</v>
      </c>
      <c r="F28" s="38"/>
      <c r="G28" s="15" t="s">
        <v>13</v>
      </c>
    </row>
    <row r="29" spans="1:7" ht="15.75">
      <c r="A29" s="8" t="s">
        <v>30</v>
      </c>
      <c r="B29" s="12"/>
      <c r="C29" s="11" t="s">
        <v>13</v>
      </c>
      <c r="D29" s="10"/>
      <c r="E29" s="11" t="s">
        <v>13</v>
      </c>
      <c r="F29" s="38"/>
      <c r="G29" s="3" t="s">
        <v>13</v>
      </c>
    </row>
    <row r="30" spans="1:7" ht="15.75" thickBot="1">
      <c r="A30" s="175" t="str">
        <f>+[10]RESULTADOS!$A$30</f>
        <v>GANANCIA EN ADJUDICACIONES BIENES</v>
      </c>
      <c r="B30" s="63">
        <f>+[10]RESULTADOS!$C$30</f>
        <v>35468</v>
      </c>
      <c r="C30" s="113">
        <f>+B30/B$17</f>
        <v>1.3025616188254013E-3</v>
      </c>
      <c r="D30" s="63">
        <v>0</v>
      </c>
      <c r="E30" s="113">
        <f>+D30/D$17</f>
        <v>0</v>
      </c>
      <c r="F30" s="176">
        <f>+B30-D30</f>
        <v>35468</v>
      </c>
      <c r="G30" s="177">
        <v>1</v>
      </c>
    </row>
    <row r="31" spans="1:7" ht="15.75" thickBot="1">
      <c r="A31" s="1" t="s">
        <v>39</v>
      </c>
      <c r="B31" s="63">
        <f>+[10]RESULTADOS!$C$31</f>
        <v>144627</v>
      </c>
      <c r="C31" s="113">
        <f>+B31/B$17</f>
        <v>5.311423797390925E-3</v>
      </c>
      <c r="D31" s="63">
        <f>+[10]RESULTADOS!$D$31</f>
        <v>249488</v>
      </c>
      <c r="E31" s="113">
        <f>+D31/D$17</f>
        <v>1.2360088953324078E-2</v>
      </c>
      <c r="F31" s="158">
        <f>+B31-D31</f>
        <v>-104861</v>
      </c>
      <c r="G31" s="159">
        <f>+F31/D31</f>
        <v>-0.42030478419803757</v>
      </c>
    </row>
    <row r="32" spans="1:7" s="9" customFormat="1" ht="16.5" thickBot="1">
      <c r="A32" s="5" t="s">
        <v>40</v>
      </c>
      <c r="B32" s="45">
        <f>SUM(B30:B31)</f>
        <v>180095</v>
      </c>
      <c r="C32" s="44">
        <f>+B32/B$17</f>
        <v>6.6139854162163263E-3</v>
      </c>
      <c r="D32" s="45">
        <f>SUM(D31:D31)</f>
        <v>249488</v>
      </c>
      <c r="E32" s="145">
        <f>+D32/D$17</f>
        <v>1.2360088953324078E-2</v>
      </c>
      <c r="F32" s="160">
        <f>+B32-D32</f>
        <v>-69393</v>
      </c>
      <c r="G32" s="157">
        <f>+F32/D32</f>
        <v>-0.27814163406656833</v>
      </c>
    </row>
    <row r="33" spans="1:7" s="9" customFormat="1" ht="20.25" thickBot="1">
      <c r="A33" s="114" t="s">
        <v>41</v>
      </c>
      <c r="B33" s="117">
        <f>B27+B32</f>
        <v>21401580</v>
      </c>
      <c r="C33" s="116">
        <f>+B33/B$17</f>
        <v>0.78597261447562128</v>
      </c>
      <c r="D33" s="117">
        <f>D27+D32</f>
        <v>7405303</v>
      </c>
      <c r="E33" s="116">
        <f>+D33/D$17</f>
        <v>0.36687216942825968</v>
      </c>
      <c r="F33" s="115">
        <f>F27+F32</f>
        <v>13996277</v>
      </c>
      <c r="G33" s="178">
        <f>+F33/D33</f>
        <v>1.890034344307046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6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4" zoomScale="75" workbookViewId="0">
      <selection activeCell="A22" sqref="A22"/>
    </sheetView>
  </sheetViews>
  <sheetFormatPr baseColWidth="10" defaultRowHeight="15"/>
  <cols>
    <col min="1" max="1" width="47" style="1" customWidth="1"/>
    <col min="2" max="2" width="17.85546875" style="2" bestFit="1" customWidth="1"/>
    <col min="3" max="3" width="14" style="2" bestFit="1" customWidth="1"/>
    <col min="4" max="4" width="17.85546875" style="2" bestFit="1" customWidth="1"/>
    <col min="5" max="5" width="12.140625" style="2" bestFit="1" customWidth="1"/>
    <col min="6" max="6" width="17.140625" style="2" bestFit="1" customWidth="1"/>
    <col min="7" max="7" width="12.140625" style="3" bestFit="1" customWidth="1"/>
    <col min="8" max="16384" width="11.42578125" style="1"/>
  </cols>
  <sheetData>
    <row r="1" spans="1:7" s="9" customFormat="1" ht="20.25" customHeight="1">
      <c r="A1" s="186" t="s">
        <v>0</v>
      </c>
      <c r="B1" s="186"/>
      <c r="C1" s="186"/>
      <c r="D1" s="186"/>
      <c r="E1" s="186"/>
      <c r="F1" s="186"/>
      <c r="G1" s="186"/>
    </row>
    <row r="2" spans="1:7" s="9" customFormat="1" ht="20.25" customHeight="1">
      <c r="A2" s="187" t="s">
        <v>1</v>
      </c>
      <c r="B2" s="187"/>
      <c r="C2" s="187"/>
      <c r="D2" s="187"/>
      <c r="E2" s="187"/>
      <c r="F2" s="187"/>
      <c r="G2" s="187"/>
    </row>
    <row r="3" spans="1:7" ht="20.25" customHeight="1">
      <c r="A3" s="181" t="s">
        <v>42</v>
      </c>
      <c r="B3" s="181"/>
      <c r="C3" s="181"/>
      <c r="D3" s="181"/>
      <c r="E3" s="181"/>
      <c r="F3" s="181"/>
      <c r="G3" s="181"/>
    </row>
    <row r="4" spans="1:7" s="4" customFormat="1" ht="20.25" customHeight="1">
      <c r="A4" s="183" t="s">
        <v>110</v>
      </c>
      <c r="B4" s="183"/>
      <c r="C4" s="183"/>
      <c r="D4" s="183"/>
      <c r="E4" s="183"/>
      <c r="F4" s="183"/>
      <c r="G4" s="183"/>
    </row>
    <row r="5" spans="1:7" s="4" customFormat="1" ht="20.25" customHeight="1">
      <c r="A5" s="183" t="s">
        <v>2</v>
      </c>
      <c r="B5" s="183"/>
      <c r="C5" s="183"/>
      <c r="D5" s="183"/>
      <c r="E5" s="183"/>
      <c r="F5" s="183"/>
      <c r="G5" s="183"/>
    </row>
    <row r="6" spans="1:7" s="4" customFormat="1" ht="20.25" customHeight="1" thickBot="1">
      <c r="A6" s="29"/>
      <c r="B6" s="30"/>
      <c r="C6" s="30"/>
      <c r="D6" s="30"/>
      <c r="E6" s="30"/>
      <c r="F6" s="31"/>
      <c r="G6" s="32"/>
    </row>
    <row r="7" spans="1:7" ht="20.25" customHeight="1" thickBot="1">
      <c r="B7" s="184">
        <f>+RESULTADOS!B7</f>
        <v>44196</v>
      </c>
      <c r="C7" s="185"/>
      <c r="D7" s="184">
        <f>+RESULTADOS!D7</f>
        <v>43830</v>
      </c>
      <c r="E7" s="185"/>
      <c r="F7" s="64" t="s">
        <v>3</v>
      </c>
      <c r="G7" s="65"/>
    </row>
    <row r="8" spans="1:7" s="33" customFormat="1" ht="20.25" customHeight="1" thickBot="1">
      <c r="A8" s="125" t="s">
        <v>4</v>
      </c>
      <c r="B8" s="66" t="s">
        <v>48</v>
      </c>
      <c r="C8" s="67" t="s">
        <v>43</v>
      </c>
      <c r="D8" s="66" t="s">
        <v>48</v>
      </c>
      <c r="E8" s="67" t="s">
        <v>43</v>
      </c>
      <c r="F8" s="68" t="s">
        <v>44</v>
      </c>
      <c r="G8" s="69" t="s">
        <v>45</v>
      </c>
    </row>
    <row r="9" spans="1:7" ht="23.25" customHeight="1">
      <c r="B9" s="16"/>
      <c r="C9" s="17"/>
      <c r="D9" s="16"/>
      <c r="E9" s="17"/>
      <c r="F9" s="16"/>
      <c r="G9" s="21"/>
    </row>
    <row r="10" spans="1:7" ht="23.25" customHeight="1">
      <c r="A10" s="141" t="s">
        <v>105</v>
      </c>
      <c r="B10" s="12"/>
      <c r="C10" s="14"/>
      <c r="D10" s="12"/>
      <c r="E10" s="14"/>
      <c r="F10" s="12"/>
      <c r="G10" s="15"/>
    </row>
    <row r="11" spans="1:7" ht="23.25" customHeight="1">
      <c r="A11" s="1" t="s">
        <v>5</v>
      </c>
      <c r="B11" s="70">
        <f>+[10]SITUACIÓN!$C$9</f>
        <v>1834640</v>
      </c>
      <c r="C11" s="71">
        <f t="shared" ref="C11:C16" si="0">+B11/B$29</f>
        <v>1.1713419841984393E-2</v>
      </c>
      <c r="D11" s="70">
        <f>+[10]SITUACIÓN!$D$9</f>
        <v>5454833</v>
      </c>
      <c r="E11" s="71">
        <f t="shared" ref="E11:E16" si="1">+D11/D$29</f>
        <v>3.9055975219467291E-2</v>
      </c>
      <c r="F11" s="134">
        <f t="shared" ref="F11:F16" si="2">+B11-D11</f>
        <v>-3620193</v>
      </c>
      <c r="G11" s="47">
        <f t="shared" ref="G11:G16" si="3">+F11/D11</f>
        <v>-0.66366706368462614</v>
      </c>
    </row>
    <row r="12" spans="1:7">
      <c r="A12" s="1" t="s">
        <v>98</v>
      </c>
      <c r="B12" s="70">
        <f>+[10]SITUACIÓN!$C$10</f>
        <v>2250000</v>
      </c>
      <c r="C12" s="71">
        <f t="shared" si="0"/>
        <v>1.4365322158278945E-2</v>
      </c>
      <c r="D12" s="70">
        <f>+[10]SITUACIÓN!$D$10</f>
        <v>0</v>
      </c>
      <c r="E12" s="71">
        <f t="shared" si="1"/>
        <v>0</v>
      </c>
      <c r="F12" s="134">
        <f t="shared" si="2"/>
        <v>2250000</v>
      </c>
      <c r="G12" s="47" t="e">
        <f t="shared" si="3"/>
        <v>#DIV/0!</v>
      </c>
    </row>
    <row r="13" spans="1:7">
      <c r="A13" s="1" t="s">
        <v>6</v>
      </c>
      <c r="B13" s="130">
        <f>+[10]SITUACIÓN!$C$11</f>
        <v>1066991</v>
      </c>
      <c r="C13" s="71">
        <f t="shared" si="0"/>
        <v>6.812297535548538E-3</v>
      </c>
      <c r="D13" s="130">
        <f>+[10]SITUACIÓN!$D$11</f>
        <v>915612</v>
      </c>
      <c r="E13" s="71">
        <f t="shared" si="1"/>
        <v>6.5556763300813952E-3</v>
      </c>
      <c r="F13" s="112">
        <f t="shared" si="2"/>
        <v>151379</v>
      </c>
      <c r="G13" s="111">
        <f t="shared" si="3"/>
        <v>0.16533094804349441</v>
      </c>
    </row>
    <row r="14" spans="1:7">
      <c r="A14" s="1" t="s">
        <v>7</v>
      </c>
      <c r="B14" s="70">
        <f>+[10]SITUACIÓN!$C$12</f>
        <v>5826326</v>
      </c>
      <c r="C14" s="71">
        <f t="shared" si="0"/>
        <v>3.7198688884069658E-2</v>
      </c>
      <c r="D14" s="70">
        <f>+[10]SITUACIÓN!$D$12</f>
        <v>4779380</v>
      </c>
      <c r="E14" s="71">
        <f t="shared" si="1"/>
        <v>3.4219809633845362E-2</v>
      </c>
      <c r="F14" s="134">
        <f t="shared" si="2"/>
        <v>1046946</v>
      </c>
      <c r="G14" s="47">
        <f t="shared" si="3"/>
        <v>0.21905477279479765</v>
      </c>
    </row>
    <row r="15" spans="1:7">
      <c r="A15" s="1" t="s">
        <v>8</v>
      </c>
      <c r="B15" s="130">
        <f>+[10]SITUACIÓN!$C$13</f>
        <v>13277279</v>
      </c>
      <c r="C15" s="71">
        <f t="shared" si="0"/>
        <v>8.4769951209045208E-2</v>
      </c>
      <c r="D15" s="130">
        <f>+[10]SITUACIÓN!$D$13</f>
        <v>11839779</v>
      </c>
      <c r="E15" s="71">
        <f t="shared" si="1"/>
        <v>8.4771452256736227E-2</v>
      </c>
      <c r="F15" s="112">
        <f t="shared" si="2"/>
        <v>1437500</v>
      </c>
      <c r="G15" s="111">
        <f t="shared" si="3"/>
        <v>0.12141273920737879</v>
      </c>
    </row>
    <row r="16" spans="1:7">
      <c r="A16" s="1" t="s">
        <v>100</v>
      </c>
      <c r="B16" s="70">
        <f>+[10]SITUACIÓN!$C$14</f>
        <v>15018</v>
      </c>
      <c r="C16" s="71">
        <f t="shared" si="0"/>
        <v>9.588373696579254E-5</v>
      </c>
      <c r="D16" s="70">
        <f>+[10]SITUACIÓN!$D$14</f>
        <v>1328</v>
      </c>
      <c r="E16" s="71">
        <f t="shared" si="1"/>
        <v>9.5083268528023796E-6</v>
      </c>
      <c r="F16" s="134">
        <f t="shared" si="2"/>
        <v>13690</v>
      </c>
      <c r="G16" s="47">
        <f t="shared" si="3"/>
        <v>10.308734939759036</v>
      </c>
    </row>
    <row r="17" spans="1:7">
      <c r="B17" s="146"/>
      <c r="C17" s="147"/>
      <c r="D17" s="146"/>
      <c r="E17" s="147"/>
      <c r="F17" s="140"/>
      <c r="G17" s="162"/>
    </row>
    <row r="18" spans="1:7" ht="19.5">
      <c r="A18" s="143" t="s">
        <v>106</v>
      </c>
      <c r="B18" s="150">
        <f>SUM(B11:B17)</f>
        <v>24270254</v>
      </c>
      <c r="C18" s="151">
        <f>+B18/B$29</f>
        <v>0.15495556336589253</v>
      </c>
      <c r="D18" s="150">
        <f>SUM(D11:D17)</f>
        <v>22990932</v>
      </c>
      <c r="E18" s="151">
        <f>+D18/D$29</f>
        <v>0.16461242176698307</v>
      </c>
      <c r="F18" s="163">
        <f>+B18-D18</f>
        <v>1279322</v>
      </c>
      <c r="G18" s="164">
        <f>+F18/D18</f>
        <v>5.5644634154022113E-2</v>
      </c>
    </row>
    <row r="19" spans="1:7">
      <c r="B19" s="130"/>
      <c r="C19" s="71"/>
      <c r="D19" s="130"/>
      <c r="E19" s="71"/>
      <c r="F19" s="134"/>
      <c r="G19" s="47"/>
    </row>
    <row r="20" spans="1:7" ht="19.5">
      <c r="A20" s="141" t="s">
        <v>107</v>
      </c>
      <c r="B20" s="130"/>
      <c r="C20" s="71"/>
      <c r="D20" s="130"/>
      <c r="E20" s="71"/>
      <c r="F20" s="134"/>
      <c r="G20" s="47"/>
    </row>
    <row r="21" spans="1:7">
      <c r="B21" s="130"/>
      <c r="C21" s="71"/>
      <c r="D21" s="130"/>
      <c r="E21" s="71"/>
      <c r="F21" s="134"/>
      <c r="G21" s="47"/>
    </row>
    <row r="22" spans="1:7">
      <c r="A22" s="1" t="s">
        <v>8</v>
      </c>
      <c r="B22" s="130">
        <f>+[10]SITUACIÓN!$C$19</f>
        <v>116188578</v>
      </c>
      <c r="C22" s="71">
        <f>+B22/B$29</f>
        <v>0.74181615736992068</v>
      </c>
      <c r="D22" s="130">
        <f>+[10]SITUACIÓN!$D$19</f>
        <v>99057805</v>
      </c>
      <c r="E22" s="71">
        <f>+D22/D$29</f>
        <v>0.70924246028701943</v>
      </c>
      <c r="F22" s="112">
        <f>+B22-D22</f>
        <v>17130773</v>
      </c>
      <c r="G22" s="111">
        <f>+F22/D22</f>
        <v>0.17293713503948527</v>
      </c>
    </row>
    <row r="23" spans="1:7">
      <c r="A23" s="1" t="s">
        <v>9</v>
      </c>
      <c r="B23" s="70">
        <f>+[10]SITUACIÓN!$C$20</f>
        <v>4292398</v>
      </c>
      <c r="C23" s="71">
        <f>+B23/B$29</f>
        <v>2.7405191156245436E-2</v>
      </c>
      <c r="D23" s="70">
        <f>+[10]SITUACIÓN!$D$20</f>
        <v>3410595</v>
      </c>
      <c r="E23" s="71">
        <f>+D23/D$29</f>
        <v>2.4419466884437899E-2</v>
      </c>
      <c r="F23" s="134">
        <f>+B23-D23</f>
        <v>881803</v>
      </c>
      <c r="G23" s="47">
        <f>+F23/D23</f>
        <v>0.25854814189313008</v>
      </c>
    </row>
    <row r="24" spans="1:7">
      <c r="A24" s="1" t="s">
        <v>10</v>
      </c>
      <c r="B24" s="70">
        <f>+[10]SITUACIÓN!$C$21</f>
        <v>11862798</v>
      </c>
      <c r="C24" s="71">
        <f>+B24/B$29</f>
        <v>7.5739073319372074E-2</v>
      </c>
      <c r="D24" s="70">
        <f>+[10]SITUACIÓN!$D$21</f>
        <v>14194563</v>
      </c>
      <c r="E24" s="71">
        <f>+D24/D$29</f>
        <v>0.10163143413907764</v>
      </c>
      <c r="F24" s="112">
        <f>+B24-D24</f>
        <v>-2331765</v>
      </c>
      <c r="G24" s="111">
        <f>+F24/D24</f>
        <v>-0.16427170036865524</v>
      </c>
    </row>
    <row r="25" spans="1:7">
      <c r="A25" s="1" t="s">
        <v>11</v>
      </c>
      <c r="B25" s="70">
        <f>+[10]SITUACIÓN!$C$22</f>
        <v>13159</v>
      </c>
      <c r="C25" s="71">
        <f>+B25/B$29</f>
        <v>8.4014788569241182E-5</v>
      </c>
      <c r="D25" s="70">
        <f>+[10]SITUACIÓN!$D$22</f>
        <v>13159</v>
      </c>
      <c r="E25" s="71">
        <f>+D25/D$29</f>
        <v>9.4216922481947675E-5</v>
      </c>
      <c r="F25" s="112">
        <f>+B25-D25</f>
        <v>0</v>
      </c>
      <c r="G25" s="111">
        <f>+F25/D25</f>
        <v>0</v>
      </c>
    </row>
    <row r="26" spans="1:7">
      <c r="B26" s="146"/>
      <c r="C26" s="147"/>
      <c r="D26" s="146"/>
      <c r="E26" s="147"/>
      <c r="F26" s="148"/>
      <c r="G26" s="149"/>
    </row>
    <row r="27" spans="1:7" ht="19.5">
      <c r="A27" s="141" t="s">
        <v>108</v>
      </c>
      <c r="B27" s="152">
        <f>SUM(B22:B26)</f>
        <v>132356933</v>
      </c>
      <c r="C27" s="153">
        <f>+B27/B$29</f>
        <v>0.84504443663410744</v>
      </c>
      <c r="D27" s="152">
        <f>SUM(D22:D26)</f>
        <v>116676122</v>
      </c>
      <c r="E27" s="153">
        <f>+D27/D$29</f>
        <v>0.8353875782330169</v>
      </c>
      <c r="F27" s="154">
        <f>+B27-D27</f>
        <v>15680811</v>
      </c>
      <c r="G27" s="155">
        <f>+F27/D27</f>
        <v>0.13439605920395606</v>
      </c>
    </row>
    <row r="28" spans="1:7">
      <c r="B28" s="130"/>
      <c r="C28" s="71"/>
      <c r="D28" s="130"/>
      <c r="E28" s="71"/>
      <c r="F28" s="112"/>
      <c r="G28" s="111"/>
    </row>
    <row r="29" spans="1:7" s="9" customFormat="1" ht="23.25" customHeight="1" thickBot="1">
      <c r="A29" s="114" t="s">
        <v>12</v>
      </c>
      <c r="B29" s="115">
        <f>+B18+B27</f>
        <v>156627187</v>
      </c>
      <c r="C29" s="116">
        <f>+B29/B$29</f>
        <v>1</v>
      </c>
      <c r="D29" s="115">
        <f>+D18+D27</f>
        <v>139667054</v>
      </c>
      <c r="E29" s="116">
        <f>+D29/D$29</f>
        <v>1</v>
      </c>
      <c r="F29" s="115">
        <f>SUM(F11:F25)</f>
        <v>18239455</v>
      </c>
      <c r="G29" s="165">
        <f>+F29/D29</f>
        <v>0.13059239439531672</v>
      </c>
    </row>
    <row r="30" spans="1:7" ht="25.5" customHeight="1">
      <c r="B30" s="34"/>
      <c r="C30" s="28" t="s">
        <v>13</v>
      </c>
      <c r="D30" s="34"/>
      <c r="E30" s="28" t="s">
        <v>13</v>
      </c>
      <c r="F30" s="12"/>
      <c r="G30" s="15"/>
    </row>
    <row r="31" spans="1:7" ht="19.5">
      <c r="A31" s="142" t="s">
        <v>14</v>
      </c>
      <c r="B31" s="12"/>
      <c r="C31" s="11" t="s">
        <v>13</v>
      </c>
      <c r="D31" s="12"/>
      <c r="E31" s="11" t="s">
        <v>13</v>
      </c>
      <c r="F31" s="12"/>
      <c r="G31" s="15"/>
    </row>
    <row r="32" spans="1:7" ht="19.5">
      <c r="A32" s="142" t="s">
        <v>109</v>
      </c>
      <c r="B32" s="12"/>
      <c r="C32" s="11" t="s">
        <v>13</v>
      </c>
      <c r="D32" s="12"/>
      <c r="E32" s="11" t="s">
        <v>13</v>
      </c>
      <c r="F32" s="12"/>
      <c r="G32" s="15"/>
    </row>
    <row r="33" spans="1:7">
      <c r="A33" s="4" t="s">
        <v>15</v>
      </c>
      <c r="B33" s="58">
        <f>+[10]SITUACIÓN!$C$30</f>
        <v>658393</v>
      </c>
      <c r="C33" s="60">
        <f>+B33/B$29</f>
        <v>4.2035678007803336E-3</v>
      </c>
      <c r="D33" s="58">
        <f>+[10]SITUACIÓN!$D$30</f>
        <v>447473</v>
      </c>
      <c r="E33" s="60">
        <f>+D33/D$29</f>
        <v>3.203855076659668E-3</v>
      </c>
      <c r="F33" s="72">
        <f t="shared" ref="F33:F46" si="4">+B33-D33</f>
        <v>210920</v>
      </c>
      <c r="G33" s="47">
        <f t="shared" ref="G33:G46" si="5">+F33/D33</f>
        <v>0.47135804841856382</v>
      </c>
    </row>
    <row r="34" spans="1:7" ht="15.75" thickBot="1">
      <c r="A34" s="4" t="s">
        <v>16</v>
      </c>
      <c r="B34" s="58">
        <f>+[10]SITUACIÓN!$C$31</f>
        <v>156720</v>
      </c>
      <c r="C34" s="60">
        <f>+B34/B$29</f>
        <v>1.0005925727313229E-3</v>
      </c>
      <c r="D34" s="58">
        <f>+[10]SITUACIÓN!$D$31</f>
        <v>156927</v>
      </c>
      <c r="E34" s="60">
        <f>+D34/D$29</f>
        <v>1.1235792229139451E-3</v>
      </c>
      <c r="F34" s="72">
        <f t="shared" si="4"/>
        <v>-207</v>
      </c>
      <c r="G34" s="47">
        <f t="shared" si="5"/>
        <v>-1.319084669942075E-3</v>
      </c>
    </row>
    <row r="35" spans="1:7" ht="20.25" thickBot="1">
      <c r="A35" s="114" t="s">
        <v>17</v>
      </c>
      <c r="B35" s="126">
        <f>SUM(B33:B34)</f>
        <v>815113</v>
      </c>
      <c r="C35" s="131">
        <f>+B35/B$29</f>
        <v>5.2041603735116558E-3</v>
      </c>
      <c r="D35" s="126">
        <f>SUM(D33:D34)</f>
        <v>604400</v>
      </c>
      <c r="E35" s="44">
        <f>+D35/D$29</f>
        <v>4.3274342995736131E-3</v>
      </c>
      <c r="F35" s="132">
        <f t="shared" si="4"/>
        <v>210713</v>
      </c>
      <c r="G35" s="135">
        <f t="shared" si="5"/>
        <v>0.34863170086035739</v>
      </c>
    </row>
    <row r="36" spans="1:7" ht="19.5">
      <c r="A36" s="144" t="s">
        <v>18</v>
      </c>
      <c r="B36" s="10" t="s">
        <v>13</v>
      </c>
      <c r="C36" s="11" t="s">
        <v>13</v>
      </c>
      <c r="D36" s="10" t="s">
        <v>13</v>
      </c>
      <c r="E36" s="11" t="s">
        <v>13</v>
      </c>
      <c r="F36" s="12" t="s">
        <v>13</v>
      </c>
      <c r="G36" s="15" t="s">
        <v>13</v>
      </c>
    </row>
    <row r="37" spans="1:7">
      <c r="A37" s="4" t="s">
        <v>19</v>
      </c>
      <c r="B37" s="58">
        <f>+[10]SITUACIÓN!$C$35</f>
        <v>130458888</v>
      </c>
      <c r="C37" s="60">
        <f t="shared" ref="C37:C46" si="6">+B37/B$29</f>
        <v>0.83292620201370282</v>
      </c>
      <c r="D37" s="58">
        <f>+[10]SITUACIÓN!$D$35</f>
        <v>125020956</v>
      </c>
      <c r="E37" s="60">
        <f t="shared" ref="E37:E46" si="7">+D37/D$29</f>
        <v>0.89513562733269936</v>
      </c>
      <c r="F37" s="72">
        <f t="shared" si="4"/>
        <v>5437932</v>
      </c>
      <c r="G37" s="111">
        <f t="shared" si="5"/>
        <v>4.3496163955105256E-2</v>
      </c>
    </row>
    <row r="38" spans="1:7">
      <c r="A38" s="1" t="s">
        <v>20</v>
      </c>
      <c r="B38" s="58">
        <f>+[10]SITUACIÓN!$C$36</f>
        <v>38867050</v>
      </c>
      <c r="C38" s="60">
        <f t="shared" si="6"/>
        <v>0.24815008648530476</v>
      </c>
      <c r="D38" s="58">
        <f>+[10]SITUACIÓN!$D$36</f>
        <v>38865111</v>
      </c>
      <c r="E38" s="60">
        <f t="shared" si="7"/>
        <v>0.27826971276991352</v>
      </c>
      <c r="F38" s="72">
        <f t="shared" si="4"/>
        <v>1939</v>
      </c>
      <c r="G38" s="111">
        <f t="shared" si="5"/>
        <v>4.9890504622513492E-5</v>
      </c>
    </row>
    <row r="39" spans="1:7">
      <c r="A39" s="4" t="s">
        <v>21</v>
      </c>
      <c r="B39" s="58">
        <f>+[9]SITUACIÓN!$C$36</f>
        <v>70242</v>
      </c>
      <c r="C39" s="60">
        <f t="shared" si="6"/>
        <v>4.4846620401859099E-4</v>
      </c>
      <c r="D39" s="58">
        <f>+'[6]PASIVO-PATRI'!$D$19</f>
        <v>70242</v>
      </c>
      <c r="E39" s="60">
        <f t="shared" si="7"/>
        <v>5.0292461957420539E-4</v>
      </c>
      <c r="F39" s="72">
        <f t="shared" si="4"/>
        <v>0</v>
      </c>
      <c r="G39" s="111">
        <f t="shared" si="5"/>
        <v>0</v>
      </c>
    </row>
    <row r="40" spans="1:7">
      <c r="A40" s="4" t="s">
        <v>22</v>
      </c>
      <c r="B40" s="58">
        <f>+'[5]PASIVO-PATRI'!$C$20</f>
        <v>1251912</v>
      </c>
      <c r="C40" s="60">
        <f t="shared" si="6"/>
        <v>7.9929418639179163E-3</v>
      </c>
      <c r="D40" s="58">
        <f>+'[4]PASIVO-PATRI'!$D$23</f>
        <v>1251912</v>
      </c>
      <c r="E40" s="60">
        <f t="shared" si="7"/>
        <v>8.9635455473987442E-3</v>
      </c>
      <c r="F40" s="72">
        <f t="shared" si="4"/>
        <v>0</v>
      </c>
      <c r="G40" s="111">
        <f t="shared" si="5"/>
        <v>0</v>
      </c>
    </row>
    <row r="41" spans="1:7">
      <c r="A41" s="4" t="s">
        <v>23</v>
      </c>
      <c r="B41" s="58">
        <f>+[10]SITUACIÓN!$C$39</f>
        <v>246562</v>
      </c>
      <c r="C41" s="60">
        <f t="shared" si="6"/>
        <v>1.5741966942175881E-3</v>
      </c>
      <c r="D41" s="58">
        <f>+[10]SITUACIÓN!$D$39</f>
        <v>242559</v>
      </c>
      <c r="E41" s="60">
        <f t="shared" si="7"/>
        <v>1.736694467687419E-3</v>
      </c>
      <c r="F41" s="112">
        <f t="shared" si="4"/>
        <v>4003</v>
      </c>
      <c r="G41" s="111">
        <f t="shared" si="5"/>
        <v>1.650320128298682E-2</v>
      </c>
    </row>
    <row r="42" spans="1:7">
      <c r="A42" s="4" t="s">
        <v>101</v>
      </c>
      <c r="B42" s="58">
        <f>+'[7]PASIVO-PATRI'!$C$22</f>
        <v>-22664417</v>
      </c>
      <c r="C42" s="48">
        <f t="shared" si="6"/>
        <v>-0.14470295632647734</v>
      </c>
      <c r="D42" s="133">
        <f>+'[7]PASIVO-PATRI'!$D$22</f>
        <v>-22664417</v>
      </c>
      <c r="E42" s="48">
        <f t="shared" si="7"/>
        <v>-0.16227461202124305</v>
      </c>
      <c r="F42" s="51">
        <f t="shared" si="4"/>
        <v>0</v>
      </c>
      <c r="G42" s="47">
        <f t="shared" si="5"/>
        <v>0</v>
      </c>
    </row>
    <row r="43" spans="1:7">
      <c r="A43" s="4" t="s">
        <v>99</v>
      </c>
      <c r="B43" s="10">
        <f>+[10]SITUACIÓN!$C$41</f>
        <v>-3725647</v>
      </c>
      <c r="C43" s="48">
        <f t="shared" si="6"/>
        <v>-2.378671973467799E-2</v>
      </c>
      <c r="D43" s="10">
        <f>+[10]SITUACIÓN!$D$41</f>
        <v>-1036528</v>
      </c>
      <c r="E43" s="49">
        <f t="shared" si="7"/>
        <v>-7.421420945844537E-3</v>
      </c>
      <c r="F43" s="50">
        <f t="shared" si="4"/>
        <v>-2689119</v>
      </c>
      <c r="G43" s="47">
        <f t="shared" si="5"/>
        <v>2.5943524921661547</v>
      </c>
    </row>
    <row r="44" spans="1:7" ht="15.75" thickBot="1">
      <c r="A44" s="1" t="s">
        <v>24</v>
      </c>
      <c r="B44" s="58">
        <f>+[10]SITUACIÓN!$C$42</f>
        <v>11307484</v>
      </c>
      <c r="C44" s="73">
        <f t="shared" si="6"/>
        <v>7.2193622426482071E-2</v>
      </c>
      <c r="D44" s="58">
        <f>+[10]SITUACIÓN!$D$42</f>
        <v>-2687181</v>
      </c>
      <c r="E44" s="73">
        <f t="shared" si="7"/>
        <v>-1.92399060697593E-2</v>
      </c>
      <c r="F44" s="72">
        <f t="shared" si="4"/>
        <v>13994665</v>
      </c>
      <c r="G44" s="47">
        <f t="shared" si="5"/>
        <v>-5.2079353791203493</v>
      </c>
    </row>
    <row r="45" spans="1:7" ht="20.25" thickBot="1">
      <c r="A45" s="114" t="s">
        <v>25</v>
      </c>
      <c r="B45" s="39">
        <f>SUM(B37:B44)</f>
        <v>155812074</v>
      </c>
      <c r="C45" s="40">
        <f t="shared" si="6"/>
        <v>0.99479583962648832</v>
      </c>
      <c r="D45" s="39">
        <f>SUM(D37:D44)</f>
        <v>139062654</v>
      </c>
      <c r="E45" s="40">
        <f t="shared" si="7"/>
        <v>0.99567256570042639</v>
      </c>
      <c r="F45" s="39">
        <f t="shared" si="4"/>
        <v>16749420</v>
      </c>
      <c r="G45" s="41">
        <f t="shared" si="5"/>
        <v>0.12044513403289427</v>
      </c>
    </row>
    <row r="46" spans="1:7" ht="21.75" customHeight="1" thickBot="1">
      <c r="A46" s="114" t="s">
        <v>26</v>
      </c>
      <c r="B46" s="118">
        <f>+B45+B35</f>
        <v>156627187</v>
      </c>
      <c r="C46" s="119">
        <f t="shared" si="6"/>
        <v>1</v>
      </c>
      <c r="D46" s="118">
        <f>+D45+D35</f>
        <v>139667054</v>
      </c>
      <c r="E46" s="120">
        <f t="shared" si="7"/>
        <v>1</v>
      </c>
      <c r="F46" s="121">
        <f t="shared" si="4"/>
        <v>16960133</v>
      </c>
      <c r="G46" s="166">
        <f t="shared" si="5"/>
        <v>0.12143259640888537</v>
      </c>
    </row>
    <row r="47" spans="1:7">
      <c r="B47" s="22"/>
      <c r="C47" s="22"/>
      <c r="D47" s="22"/>
      <c r="E47" s="22"/>
      <c r="F47" s="22"/>
      <c r="G47" s="22"/>
    </row>
    <row r="48" spans="1:7">
      <c r="B48" s="2" t="s">
        <v>13</v>
      </c>
      <c r="D48" s="2" t="s">
        <v>13</v>
      </c>
    </row>
  </sheetData>
  <mergeCells count="7">
    <mergeCell ref="D7:E7"/>
    <mergeCell ref="B7:C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78740157480314965" right="0.78740157480314965" top="0.15748031496062992" bottom="0.98425196850393704" header="0.27559055118110237" footer="0.51181102362204722"/>
  <pageSetup scale="65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B28" sqref="B28"/>
    </sheetView>
  </sheetViews>
  <sheetFormatPr baseColWidth="10" defaultRowHeight="12.75"/>
  <cols>
    <col min="1" max="1" width="51.85546875" style="22" customWidth="1"/>
    <col min="2" max="2" width="14.85546875" style="22" customWidth="1"/>
    <col min="3" max="3" width="1.140625" style="22" customWidth="1"/>
    <col min="4" max="4" width="9.140625" style="22" customWidth="1"/>
    <col min="5" max="5" width="12" style="22" customWidth="1"/>
    <col min="6" max="6" width="1" style="22" customWidth="1"/>
    <col min="7" max="7" width="9.5703125" style="22" customWidth="1"/>
    <col min="8" max="8" width="10.7109375" style="22" bestFit="1" customWidth="1"/>
    <col min="9" max="9" width="9.85546875" style="22" bestFit="1" customWidth="1"/>
    <col min="10" max="16384" width="11.42578125" style="22"/>
  </cols>
  <sheetData>
    <row r="1" spans="1:9" ht="18">
      <c r="A1" s="190" t="s">
        <v>0</v>
      </c>
      <c r="B1" s="190"/>
      <c r="C1" s="190"/>
      <c r="D1" s="190"/>
      <c r="E1" s="190"/>
      <c r="F1" s="190"/>
      <c r="G1" s="190"/>
      <c r="H1" s="190"/>
      <c r="I1" s="190"/>
    </row>
    <row r="2" spans="1:9" ht="18">
      <c r="A2" s="191" t="s">
        <v>1</v>
      </c>
      <c r="B2" s="191"/>
      <c r="C2" s="191"/>
      <c r="D2" s="191"/>
      <c r="E2" s="191"/>
      <c r="F2" s="191"/>
      <c r="G2" s="191"/>
      <c r="H2" s="191"/>
      <c r="I2" s="191"/>
    </row>
    <row r="3" spans="1:9" ht="15">
      <c r="A3" s="192" t="s">
        <v>57</v>
      </c>
      <c r="B3" s="192"/>
      <c r="C3" s="192"/>
      <c r="D3" s="192"/>
      <c r="E3" s="192"/>
      <c r="F3" s="192"/>
      <c r="G3" s="192"/>
      <c r="H3" s="192"/>
      <c r="I3" s="192"/>
    </row>
    <row r="4" spans="1:9" ht="15.75">
      <c r="A4" s="193" t="str">
        <f>+balance!A4</f>
        <v>(con cifras comparativas al  31 de diciembre del  2020 y 2019)</v>
      </c>
      <c r="B4" s="193"/>
      <c r="C4" s="193"/>
      <c r="D4" s="193"/>
      <c r="E4" s="193"/>
      <c r="F4" s="193"/>
      <c r="G4" s="193"/>
      <c r="H4" s="193"/>
      <c r="I4" s="193"/>
    </row>
    <row r="5" spans="1:9" ht="16.5" thickBot="1">
      <c r="A5" s="193" t="s">
        <v>2</v>
      </c>
      <c r="B5" s="193"/>
      <c r="C5" s="193"/>
      <c r="D5" s="193"/>
      <c r="E5" s="193"/>
      <c r="F5" s="193"/>
      <c r="G5" s="193"/>
      <c r="H5" s="193"/>
      <c r="I5" s="193"/>
    </row>
    <row r="6" spans="1:9" ht="13.5" thickBot="1">
      <c r="B6" s="74"/>
      <c r="C6" s="74"/>
      <c r="D6" s="74"/>
      <c r="E6" s="74"/>
      <c r="F6" s="75"/>
      <c r="G6" s="75"/>
      <c r="H6" s="188" t="s">
        <v>103</v>
      </c>
      <c r="I6" s="189"/>
    </row>
    <row r="7" spans="1:9" ht="13.5" thickBot="1">
      <c r="A7" s="23" t="s">
        <v>49</v>
      </c>
      <c r="B7" s="76">
        <f>+RESULTADOS!B7</f>
        <v>44196</v>
      </c>
      <c r="C7" s="77"/>
      <c r="D7" s="77"/>
      <c r="E7" s="76">
        <f>+RESULTADOS!D7</f>
        <v>43830</v>
      </c>
      <c r="F7" s="78"/>
      <c r="G7" s="78"/>
      <c r="H7" s="79" t="s">
        <v>68</v>
      </c>
      <c r="I7" s="80" t="s">
        <v>45</v>
      </c>
    </row>
    <row r="8" spans="1:9">
      <c r="A8" s="22" t="s">
        <v>95</v>
      </c>
      <c r="B8" s="81">
        <f>+balance!B29</f>
        <v>156627187</v>
      </c>
      <c r="C8" s="74"/>
      <c r="D8" s="74"/>
      <c r="E8" s="81">
        <f>+balance!D29</f>
        <v>139667054</v>
      </c>
      <c r="F8" s="82"/>
      <c r="G8" s="82"/>
      <c r="H8" s="167">
        <f>+B8-E8</f>
        <v>16960133</v>
      </c>
      <c r="I8" s="168">
        <f t="shared" ref="I8:I14" si="0">+H8/E8</f>
        <v>0.12143259640888537</v>
      </c>
    </row>
    <row r="9" spans="1:9">
      <c r="A9" s="22" t="s">
        <v>96</v>
      </c>
      <c r="B9" s="81">
        <f>+balance!B35</f>
        <v>815113</v>
      </c>
      <c r="C9" s="82" t="s">
        <v>13</v>
      </c>
      <c r="D9" s="82"/>
      <c r="E9" s="81">
        <f>+balance!D35</f>
        <v>604400</v>
      </c>
      <c r="F9" s="82" t="s">
        <v>13</v>
      </c>
      <c r="G9" s="82"/>
      <c r="H9" s="122">
        <f t="shared" ref="H9:H30" si="1">+B9-E9</f>
        <v>210713</v>
      </c>
      <c r="I9" s="123">
        <f t="shared" si="0"/>
        <v>0.34863170086035739</v>
      </c>
    </row>
    <row r="10" spans="1:9">
      <c r="A10" s="22" t="s">
        <v>50</v>
      </c>
      <c r="B10" s="81">
        <f>+balance!B45</f>
        <v>155812074</v>
      </c>
      <c r="C10" s="74"/>
      <c r="D10" s="74"/>
      <c r="E10" s="81">
        <f>+balance!D45</f>
        <v>139062654</v>
      </c>
      <c r="F10" s="82"/>
      <c r="G10" s="82"/>
      <c r="H10" s="83">
        <f t="shared" si="1"/>
        <v>16749420</v>
      </c>
      <c r="I10" s="84">
        <f t="shared" si="0"/>
        <v>0.12044513403289427</v>
      </c>
    </row>
    <row r="11" spans="1:9">
      <c r="A11" s="22" t="s">
        <v>62</v>
      </c>
      <c r="B11" s="81">
        <f>+balance!B37</f>
        <v>130458888</v>
      </c>
      <c r="C11" s="74"/>
      <c r="D11" s="74"/>
      <c r="E11" s="81">
        <f>+balance!D37</f>
        <v>125020956</v>
      </c>
      <c r="F11" s="82"/>
      <c r="G11" s="82"/>
      <c r="H11" s="83">
        <f t="shared" si="1"/>
        <v>5437932</v>
      </c>
      <c r="I11" s="84">
        <f t="shared" si="0"/>
        <v>4.3496163955105256E-2</v>
      </c>
    </row>
    <row r="12" spans="1:9">
      <c r="A12" s="22" t="s">
        <v>51</v>
      </c>
      <c r="B12" s="81">
        <f>+[8]SITUACIÓN!$C$11+[8]SITUACIÓN!$C$12+[8]SITUACIÓN!$C$20</f>
        <v>113612693</v>
      </c>
      <c r="C12" s="74" t="s">
        <v>13</v>
      </c>
      <c r="D12" s="74"/>
      <c r="E12" s="81">
        <f>+[8]SITUACIÓN!$D$11+[8]SITUACIÓN!$D$12+[8]SITUACIÓN!$D$20</f>
        <v>111049184</v>
      </c>
      <c r="F12" s="74" t="s">
        <v>13</v>
      </c>
      <c r="G12" s="74"/>
      <c r="H12" s="83">
        <f t="shared" si="1"/>
        <v>2563509</v>
      </c>
      <c r="I12" s="84">
        <f t="shared" si="0"/>
        <v>2.3084446978016517E-2</v>
      </c>
    </row>
    <row r="13" spans="1:9">
      <c r="A13" s="22" t="s">
        <v>89</v>
      </c>
      <c r="B13" s="81">
        <f>+B15+B17+B22</f>
        <v>111685297.5</v>
      </c>
      <c r="C13" s="82" t="s">
        <v>13</v>
      </c>
      <c r="D13" s="82"/>
      <c r="E13" s="81">
        <f>+E15+E17+E22</f>
        <v>107216208.5</v>
      </c>
      <c r="F13" s="82" t="s">
        <v>13</v>
      </c>
      <c r="G13" s="82"/>
      <c r="H13" s="122">
        <f>+B13-E13</f>
        <v>4469089</v>
      </c>
      <c r="I13" s="123">
        <f t="shared" si="0"/>
        <v>4.1682960650487842E-2</v>
      </c>
    </row>
    <row r="14" spans="1:9">
      <c r="A14" s="22" t="s">
        <v>77</v>
      </c>
      <c r="B14" s="81">
        <f>+balance!B11</f>
        <v>1834640</v>
      </c>
      <c r="C14" s="85">
        <v>5454833</v>
      </c>
      <c r="D14" s="82"/>
      <c r="E14" s="81">
        <f>+balance!D11</f>
        <v>5454833</v>
      </c>
      <c r="F14" s="85">
        <v>1160378</v>
      </c>
      <c r="G14" s="86"/>
      <c r="H14" s="122">
        <f>+B14-E14</f>
        <v>-3620193</v>
      </c>
      <c r="I14" s="123">
        <f t="shared" si="0"/>
        <v>-0.66366706368462614</v>
      </c>
    </row>
    <row r="15" spans="1:9">
      <c r="A15" s="22" t="s">
        <v>78</v>
      </c>
      <c r="B15" s="81">
        <f>(+B14+C14)/2</f>
        <v>3644736.5</v>
      </c>
      <c r="C15" s="82" t="s">
        <v>13</v>
      </c>
      <c r="D15" s="82"/>
      <c r="E15" s="81">
        <f>(+E14+F14)/2</f>
        <v>3307605.5</v>
      </c>
      <c r="F15" s="87" t="s">
        <v>13</v>
      </c>
      <c r="G15" s="87"/>
      <c r="H15" s="122">
        <f t="shared" ref="H15:H21" si="2">+B15-E15</f>
        <v>337131</v>
      </c>
      <c r="I15" s="123">
        <f t="shared" ref="I15:I21" si="3">+H15/E15</f>
        <v>0.10192600054631666</v>
      </c>
    </row>
    <row r="16" spans="1:9">
      <c r="A16" s="22" t="s">
        <v>79</v>
      </c>
      <c r="B16" s="81">
        <f>+[8]SITUACIÓN!$C$20</f>
        <v>102933538</v>
      </c>
      <c r="C16" s="85">
        <v>110897584</v>
      </c>
      <c r="D16" s="74"/>
      <c r="E16" s="81">
        <f>+[8]SITUACIÓN!$D$20</f>
        <v>106047280</v>
      </c>
      <c r="F16" s="85">
        <v>101676426</v>
      </c>
      <c r="G16" s="86"/>
      <c r="H16" s="122">
        <f t="shared" si="2"/>
        <v>-3113742</v>
      </c>
      <c r="I16" s="123">
        <f t="shared" si="3"/>
        <v>-2.9361828045000305E-2</v>
      </c>
    </row>
    <row r="17" spans="1:9">
      <c r="A17" s="22" t="s">
        <v>70</v>
      </c>
      <c r="B17" s="81">
        <f>(+B16+C16)/2</f>
        <v>106915561</v>
      </c>
      <c r="C17" s="74"/>
      <c r="D17" s="74"/>
      <c r="E17" s="81">
        <f>(+E16+F16)/2</f>
        <v>103861853</v>
      </c>
      <c r="F17" s="86" t="s">
        <v>13</v>
      </c>
      <c r="G17" s="86"/>
      <c r="H17" s="122">
        <f t="shared" si="2"/>
        <v>3053708</v>
      </c>
      <c r="I17" s="123">
        <f t="shared" si="3"/>
        <v>2.9401632185399196E-2</v>
      </c>
    </row>
    <row r="18" spans="1:9">
      <c r="A18" s="22" t="s">
        <v>80</v>
      </c>
      <c r="B18" s="81">
        <f>+'[8]NOTA 8'!$B$6</f>
        <v>122192996</v>
      </c>
      <c r="C18" s="88">
        <v>136186956</v>
      </c>
      <c r="D18" s="74"/>
      <c r="E18" s="81">
        <f>+'[8]NOTA 8'!$C$6</f>
        <v>134000163</v>
      </c>
      <c r="F18" s="86">
        <v>120935884</v>
      </c>
      <c r="G18" s="86"/>
      <c r="H18" s="122">
        <f t="shared" si="2"/>
        <v>-11807167</v>
      </c>
      <c r="I18" s="123">
        <f>+H18/E18</f>
        <v>-8.8113079384836271E-2</v>
      </c>
    </row>
    <row r="19" spans="1:9">
      <c r="A19" s="22" t="s">
        <v>71</v>
      </c>
      <c r="B19" s="81">
        <f>(+B18+C18)/2</f>
        <v>129189976</v>
      </c>
      <c r="C19" s="74"/>
      <c r="D19" s="74"/>
      <c r="E19" s="81">
        <f>(+E18+F18)/2</f>
        <v>127468023.5</v>
      </c>
      <c r="F19" s="89" t="s">
        <v>13</v>
      </c>
      <c r="G19" s="89"/>
      <c r="H19" s="122">
        <f t="shared" si="2"/>
        <v>1721952.5</v>
      </c>
      <c r="I19" s="123">
        <f t="shared" si="3"/>
        <v>1.3508897782509353E-2</v>
      </c>
    </row>
    <row r="20" spans="1:9">
      <c r="A20" s="22" t="s">
        <v>102</v>
      </c>
      <c r="B20" s="128">
        <f>+B18-B16</f>
        <v>19259458</v>
      </c>
      <c r="C20" s="74"/>
      <c r="D20" s="74"/>
      <c r="E20" s="128">
        <f>+E18-E16</f>
        <v>27952883</v>
      </c>
      <c r="F20" s="86" t="s">
        <v>13</v>
      </c>
      <c r="G20" s="86"/>
      <c r="H20" s="122">
        <f t="shared" si="2"/>
        <v>-8693425</v>
      </c>
      <c r="I20" s="123">
        <f t="shared" si="3"/>
        <v>-0.31100280425457366</v>
      </c>
    </row>
    <row r="21" spans="1:9">
      <c r="A21" s="22" t="s">
        <v>81</v>
      </c>
      <c r="B21" s="81">
        <f>+balance!B12</f>
        <v>2250000</v>
      </c>
      <c r="C21" s="85">
        <v>0</v>
      </c>
      <c r="D21" s="74"/>
      <c r="E21" s="81">
        <f>+balance!D12</f>
        <v>0</v>
      </c>
      <c r="F21" s="85">
        <v>93500</v>
      </c>
      <c r="G21" s="86"/>
      <c r="H21" s="122">
        <f t="shared" si="2"/>
        <v>2250000</v>
      </c>
      <c r="I21" s="123" t="e">
        <f t="shared" si="3"/>
        <v>#DIV/0!</v>
      </c>
    </row>
    <row r="22" spans="1:9">
      <c r="A22" s="22" t="s">
        <v>72</v>
      </c>
      <c r="B22" s="81">
        <f>(+B21+C21)/2</f>
        <v>1125000</v>
      </c>
      <c r="C22" s="74"/>
      <c r="D22" s="74"/>
      <c r="E22" s="81">
        <f>(+E21+F21)/2</f>
        <v>46750</v>
      </c>
      <c r="F22" s="86"/>
      <c r="G22" s="86"/>
      <c r="H22" s="83">
        <f t="shared" si="1"/>
        <v>1078250</v>
      </c>
      <c r="I22" s="84">
        <f t="shared" ref="I22:I30" si="4">+H22/E22</f>
        <v>23.064171122994651</v>
      </c>
    </row>
    <row r="23" spans="1:9">
      <c r="A23" s="22" t="s">
        <v>73</v>
      </c>
      <c r="B23" s="81">
        <f>+B22+B15</f>
        <v>4769736.5</v>
      </c>
      <c r="C23" s="74"/>
      <c r="D23" s="74"/>
      <c r="E23" s="81">
        <f>+E22+E15</f>
        <v>3354355.5</v>
      </c>
      <c r="F23" s="82"/>
      <c r="G23" s="82"/>
      <c r="H23" s="83">
        <f t="shared" si="1"/>
        <v>1415381</v>
      </c>
      <c r="I23" s="84">
        <f t="shared" si="4"/>
        <v>0.42195318892109079</v>
      </c>
    </row>
    <row r="24" spans="1:9">
      <c r="A24" s="22" t="s">
        <v>58</v>
      </c>
      <c r="B24" s="81">
        <f>+RESULTADOS!B17</f>
        <v>27229422</v>
      </c>
      <c r="C24" s="82"/>
      <c r="D24" s="82"/>
      <c r="E24" s="81">
        <f>+RESULTADOS!D17</f>
        <v>20184968</v>
      </c>
      <c r="F24" s="82"/>
      <c r="G24" s="82"/>
      <c r="H24" s="122">
        <f t="shared" si="1"/>
        <v>7044454</v>
      </c>
      <c r="I24" s="123">
        <f t="shared" si="4"/>
        <v>0.34899505414127979</v>
      </c>
    </row>
    <row r="25" spans="1:9">
      <c r="A25" s="22" t="s">
        <v>61</v>
      </c>
      <c r="B25" s="81">
        <f>+RESULTADOS!B11</f>
        <v>9859340</v>
      </c>
      <c r="C25" s="74"/>
      <c r="D25" s="74"/>
      <c r="E25" s="81">
        <f>+RESULTADOS!D11</f>
        <v>9513097</v>
      </c>
      <c r="F25" s="82"/>
      <c r="G25" s="82"/>
      <c r="H25" s="122">
        <f t="shared" si="1"/>
        <v>346243</v>
      </c>
      <c r="I25" s="123">
        <f t="shared" si="4"/>
        <v>3.6396454277718392E-2</v>
      </c>
    </row>
    <row r="26" spans="1:9">
      <c r="A26" s="22" t="s">
        <v>67</v>
      </c>
      <c r="B26" s="81">
        <f>+RESULTADOS!B12</f>
        <v>51932</v>
      </c>
      <c r="C26" s="74"/>
      <c r="D26" s="74"/>
      <c r="E26" s="81">
        <f>+RESULTADOS!D12</f>
        <v>287107</v>
      </c>
      <c r="F26" s="82"/>
      <c r="G26" s="82"/>
      <c r="H26" s="122">
        <f t="shared" si="1"/>
        <v>-235175</v>
      </c>
      <c r="I26" s="123">
        <f t="shared" si="4"/>
        <v>-0.81911970101739073</v>
      </c>
    </row>
    <row r="27" spans="1:9">
      <c r="A27" s="22" t="s">
        <v>87</v>
      </c>
      <c r="B27" s="81">
        <f>+RESULTADOS!B12</f>
        <v>51932</v>
      </c>
      <c r="C27" s="74"/>
      <c r="D27" s="74"/>
      <c r="E27" s="81">
        <f>+RESULTADOS!D12</f>
        <v>287107</v>
      </c>
      <c r="F27" s="82"/>
      <c r="G27" s="82"/>
      <c r="H27" s="83">
        <f>+B27-E27</f>
        <v>-235175</v>
      </c>
      <c r="I27" s="84">
        <f t="shared" si="4"/>
        <v>-0.81911970101739073</v>
      </c>
    </row>
    <row r="28" spans="1:9">
      <c r="A28" s="22" t="s">
        <v>69</v>
      </c>
      <c r="B28" s="81">
        <f>+caja!B26</f>
        <v>4244659</v>
      </c>
      <c r="C28" s="74"/>
      <c r="D28" s="74"/>
      <c r="E28" s="81">
        <f>+caja!D26</f>
        <v>3978345</v>
      </c>
      <c r="F28" s="82"/>
      <c r="G28" s="82"/>
      <c r="H28" s="122">
        <f>+B28-E28</f>
        <v>266314</v>
      </c>
      <c r="I28" s="123">
        <f t="shared" si="4"/>
        <v>6.6940901304436889E-2</v>
      </c>
    </row>
    <row r="29" spans="1:9">
      <c r="A29" s="22" t="s">
        <v>88</v>
      </c>
      <c r="B29" s="81">
        <f>+RESULTADOS!B21+RESULTADOS!B22</f>
        <v>5831073</v>
      </c>
      <c r="C29" s="82"/>
      <c r="D29" s="82"/>
      <c r="E29" s="81">
        <f>+RESULTADOS!D21+RESULTADOS!D22</f>
        <v>6077225</v>
      </c>
      <c r="F29" s="82"/>
      <c r="G29" s="82"/>
      <c r="H29" s="122">
        <f t="shared" si="1"/>
        <v>-246152</v>
      </c>
      <c r="I29" s="123">
        <f t="shared" si="4"/>
        <v>-4.0504012933534631E-2</v>
      </c>
    </row>
    <row r="30" spans="1:9" ht="13.5" thickBot="1">
      <c r="A30" s="22" t="s">
        <v>93</v>
      </c>
      <c r="B30" s="90">
        <f>+RESULTADOS!B33</f>
        <v>21401580</v>
      </c>
      <c r="C30" s="74"/>
      <c r="D30" s="74"/>
      <c r="E30" s="90">
        <f>+RESULTADOS!D33</f>
        <v>7405303</v>
      </c>
      <c r="F30" s="82"/>
      <c r="G30" s="82"/>
      <c r="H30" s="169">
        <f t="shared" si="1"/>
        <v>13996277</v>
      </c>
      <c r="I30" s="170">
        <f t="shared" si="4"/>
        <v>1.890034344307046</v>
      </c>
    </row>
    <row r="31" spans="1:9">
      <c r="B31" s="82"/>
      <c r="C31" s="74"/>
      <c r="D31" s="74"/>
      <c r="E31" s="82"/>
      <c r="F31" s="82"/>
      <c r="G31" s="82"/>
      <c r="H31" s="74"/>
      <c r="I31" s="92"/>
    </row>
    <row r="32" spans="1:9">
      <c r="B32" s="74"/>
      <c r="C32" s="74"/>
      <c r="D32" s="74"/>
      <c r="E32" s="74"/>
      <c r="F32" s="74"/>
      <c r="G32" s="74"/>
      <c r="H32" s="74"/>
      <c r="I32" s="93"/>
    </row>
    <row r="33" spans="1:9" ht="13.5" thickBot="1">
      <c r="A33" s="24" t="s">
        <v>52</v>
      </c>
      <c r="B33" s="94"/>
      <c r="C33" s="94"/>
      <c r="D33" s="94"/>
      <c r="E33" s="94"/>
      <c r="F33" s="94"/>
      <c r="G33" s="94"/>
      <c r="H33" s="94"/>
      <c r="I33" s="95"/>
    </row>
    <row r="34" spans="1:9">
      <c r="A34" s="22" t="s">
        <v>64</v>
      </c>
      <c r="B34" s="96">
        <f>+B8/B9</f>
        <v>192.15395534116129</v>
      </c>
      <c r="C34" s="97" t="s">
        <v>53</v>
      </c>
      <c r="D34" s="97"/>
      <c r="E34" s="96">
        <f>+E8/E9</f>
        <v>231.08380873593646</v>
      </c>
      <c r="F34" s="97" t="s">
        <v>53</v>
      </c>
      <c r="G34" s="97"/>
      <c r="H34" s="74"/>
      <c r="I34" s="93"/>
    </row>
    <row r="35" spans="1:9">
      <c r="B35" s="96"/>
      <c r="C35" s="97"/>
      <c r="D35" s="97"/>
      <c r="E35" s="96"/>
      <c r="F35" s="97"/>
      <c r="G35" s="97"/>
      <c r="H35" s="74"/>
      <c r="I35" s="93"/>
    </row>
    <row r="36" spans="1:9" ht="13.5" thickBot="1">
      <c r="A36" s="27" t="s">
        <v>19</v>
      </c>
      <c r="B36" s="95"/>
      <c r="C36" s="94"/>
      <c r="D36" s="94"/>
      <c r="E36" s="95"/>
      <c r="F36" s="94"/>
      <c r="G36" s="94"/>
      <c r="H36" s="94"/>
      <c r="I36" s="95"/>
    </row>
    <row r="37" spans="1:9">
      <c r="A37" s="22" t="s">
        <v>63</v>
      </c>
      <c r="B37" s="98">
        <f>+B11/B10</f>
        <v>0.83728355993772341</v>
      </c>
      <c r="C37" s="97" t="s">
        <v>13</v>
      </c>
      <c r="D37" s="97"/>
      <c r="E37" s="98">
        <f>+E11/E10</f>
        <v>0.89902610373019343</v>
      </c>
      <c r="F37" s="74" t="s">
        <v>13</v>
      </c>
      <c r="G37" s="74"/>
      <c r="H37" s="74"/>
      <c r="I37" s="98">
        <f>+B37-E37</f>
        <v>-6.1742543792470017E-2</v>
      </c>
    </row>
    <row r="38" spans="1:9">
      <c r="A38" s="22" t="s">
        <v>74</v>
      </c>
      <c r="B38" s="98">
        <f>+B11/B18</f>
        <v>1.0676462012601771</v>
      </c>
      <c r="C38" s="99"/>
      <c r="D38" s="99"/>
      <c r="E38" s="98">
        <f>+E11/E18</f>
        <v>0.93299107404817117</v>
      </c>
      <c r="F38" s="74"/>
      <c r="G38" s="74"/>
      <c r="H38" s="74"/>
      <c r="I38" s="98">
        <f t="shared" ref="I38:I56" si="5">+B38-E38</f>
        <v>0.1346551272120059</v>
      </c>
    </row>
    <row r="39" spans="1:9">
      <c r="A39" s="22" t="s">
        <v>75</v>
      </c>
      <c r="B39" s="98">
        <f>+B11/B12</f>
        <v>1.1482774024201681</v>
      </c>
      <c r="C39" s="99"/>
      <c r="D39" s="99"/>
      <c r="E39" s="98">
        <f>+E11/E12</f>
        <v>1.1258160708321818</v>
      </c>
      <c r="F39" s="74"/>
      <c r="G39" s="74"/>
      <c r="H39" s="74"/>
      <c r="I39" s="124">
        <f t="shared" si="5"/>
        <v>2.2461331587986244E-2</v>
      </c>
    </row>
    <row r="40" spans="1:9">
      <c r="A40" s="22" t="s">
        <v>76</v>
      </c>
      <c r="B40" s="98">
        <f>+B11/B8</f>
        <v>0.83292620201370282</v>
      </c>
      <c r="C40" s="99"/>
      <c r="D40" s="99"/>
      <c r="E40" s="98">
        <f>+E11/E8</f>
        <v>0.89513562733269936</v>
      </c>
      <c r="F40" s="74"/>
      <c r="G40" s="74"/>
      <c r="H40" s="74"/>
      <c r="I40" s="124">
        <f t="shared" si="5"/>
        <v>-6.2209425318996536E-2</v>
      </c>
    </row>
    <row r="41" spans="1:9">
      <c r="B41" s="93"/>
      <c r="C41" s="74"/>
      <c r="D41" s="74"/>
      <c r="E41" s="93"/>
      <c r="F41" s="74"/>
      <c r="G41" s="74"/>
      <c r="H41" s="74"/>
      <c r="I41" s="98" t="s">
        <v>13</v>
      </c>
    </row>
    <row r="42" spans="1:9">
      <c r="A42" s="27" t="s">
        <v>54</v>
      </c>
      <c r="B42" s="100"/>
      <c r="C42" s="101"/>
      <c r="D42" s="101"/>
      <c r="E42" s="100"/>
      <c r="F42" s="101"/>
      <c r="G42" s="101"/>
      <c r="H42" s="101"/>
      <c r="I42" s="102" t="s">
        <v>13</v>
      </c>
    </row>
    <row r="43" spans="1:9">
      <c r="A43" s="22" t="s">
        <v>55</v>
      </c>
      <c r="B43" s="98">
        <f>+B12/B8</f>
        <v>0.72537019387317481</v>
      </c>
      <c r="C43" s="99"/>
      <c r="D43" s="99"/>
      <c r="E43" s="98">
        <f>+E12/E8</f>
        <v>0.79509935106098828</v>
      </c>
      <c r="F43" s="99" t="s">
        <v>13</v>
      </c>
      <c r="G43" s="99"/>
      <c r="H43" s="74"/>
      <c r="I43" s="98">
        <f t="shared" si="5"/>
        <v>-6.9729157187813473E-2</v>
      </c>
    </row>
    <row r="44" spans="1:9">
      <c r="A44" s="22" t="s">
        <v>82</v>
      </c>
      <c r="B44" s="98">
        <f>+B16/B8</f>
        <v>0.65718819300508791</v>
      </c>
      <c r="C44" s="74" t="s">
        <v>13</v>
      </c>
      <c r="D44" s="74"/>
      <c r="E44" s="98">
        <f>+E16/E8</f>
        <v>0.7592862952489855</v>
      </c>
      <c r="F44" s="74" t="s">
        <v>13</v>
      </c>
      <c r="G44" s="74"/>
      <c r="H44" s="74"/>
      <c r="I44" s="124">
        <f t="shared" si="5"/>
        <v>-0.10209810224389759</v>
      </c>
    </row>
    <row r="45" spans="1:9">
      <c r="A45" s="22" t="s">
        <v>83</v>
      </c>
      <c r="B45" s="98">
        <f>+B16/B12</f>
        <v>0.90600385645290527</v>
      </c>
      <c r="C45" s="74"/>
      <c r="D45" s="74"/>
      <c r="E45" s="98">
        <f>+E16/E12</f>
        <v>0.9549577599777771</v>
      </c>
      <c r="F45" s="74"/>
      <c r="G45" s="74"/>
      <c r="H45" s="74"/>
      <c r="I45" s="124">
        <f t="shared" si="5"/>
        <v>-4.8953903524871833E-2</v>
      </c>
    </row>
    <row r="46" spans="1:9">
      <c r="A46" s="22" t="s">
        <v>59</v>
      </c>
      <c r="B46" s="98">
        <f>+B29/B12</f>
        <v>5.1324133299084813E-2</v>
      </c>
      <c r="C46" s="99"/>
      <c r="D46" s="99"/>
      <c r="E46" s="98">
        <f>+E29/E12</f>
        <v>5.4725525943531472E-2</v>
      </c>
      <c r="F46" s="74"/>
      <c r="G46" s="74"/>
      <c r="H46" s="103"/>
      <c r="I46" s="124">
        <f t="shared" si="5"/>
        <v>-3.4013926444466588E-3</v>
      </c>
    </row>
    <row r="47" spans="1:9">
      <c r="B47" s="81"/>
      <c r="C47" s="74"/>
      <c r="D47" s="74"/>
      <c r="E47" s="104"/>
      <c r="F47" s="74"/>
      <c r="G47" s="74"/>
      <c r="H47" s="103"/>
      <c r="I47" s="98" t="s">
        <v>13</v>
      </c>
    </row>
    <row r="48" spans="1:9" ht="13.5" thickBot="1">
      <c r="A48" s="27" t="s">
        <v>56</v>
      </c>
      <c r="B48" s="95"/>
      <c r="C48" s="105" t="s">
        <v>13</v>
      </c>
      <c r="D48" s="105"/>
      <c r="E48" s="106"/>
      <c r="F48" s="105" t="s">
        <v>13</v>
      </c>
      <c r="G48" s="105"/>
      <c r="H48" s="94"/>
      <c r="I48" s="107" t="s">
        <v>13</v>
      </c>
    </row>
    <row r="49" spans="1:9">
      <c r="A49" s="22" t="s">
        <v>60</v>
      </c>
      <c r="B49" s="98">
        <f>+B30/B8</f>
        <v>0.13664026284274644</v>
      </c>
      <c r="C49" s="99" t="s">
        <v>13</v>
      </c>
      <c r="D49" s="98">
        <f>+(B49/12)*12</f>
        <v>0.13664026284274644</v>
      </c>
      <c r="E49" s="84">
        <f>+E30/E8</f>
        <v>5.3021115487980434E-2</v>
      </c>
      <c r="F49" s="108"/>
      <c r="G49" s="98">
        <f>+(E49/12)*12</f>
        <v>5.3021115487980428E-2</v>
      </c>
      <c r="H49" s="103"/>
      <c r="I49" s="124">
        <f t="shared" si="5"/>
        <v>8.3619147354765999E-2</v>
      </c>
    </row>
    <row r="50" spans="1:9">
      <c r="A50" s="22" t="s">
        <v>92</v>
      </c>
      <c r="B50" s="98">
        <f>+B30/B13</f>
        <v>0.1916239691262854</v>
      </c>
      <c r="C50" s="99" t="s">
        <v>13</v>
      </c>
      <c r="D50" s="98">
        <f>+(B50/12)*12</f>
        <v>0.1916239691262854</v>
      </c>
      <c r="E50" s="84">
        <f>+E30/E13</f>
        <v>6.9068875906015653E-2</v>
      </c>
      <c r="F50" s="108"/>
      <c r="G50" s="98">
        <f t="shared" ref="G50:G56" si="6">+(E50/12)*12</f>
        <v>6.9068875906015653E-2</v>
      </c>
      <c r="H50" s="103"/>
      <c r="I50" s="124">
        <f t="shared" si="5"/>
        <v>0.12255509322026975</v>
      </c>
    </row>
    <row r="51" spans="1:9">
      <c r="A51" s="22" t="s">
        <v>85</v>
      </c>
      <c r="B51" s="98">
        <f>+B25/B19</f>
        <v>7.631660214876114E-2</v>
      </c>
      <c r="C51" s="99" t="s">
        <v>13</v>
      </c>
      <c r="D51" s="98">
        <f t="shared" ref="D51:D56" si="7">+(B51/12)*12</f>
        <v>7.631660214876114E-2</v>
      </c>
      <c r="E51" s="84">
        <f>+E25/E19</f>
        <v>7.4631242713197002E-2</v>
      </c>
      <c r="F51" s="108"/>
      <c r="G51" s="98">
        <f t="shared" si="6"/>
        <v>7.4631242713197002E-2</v>
      </c>
      <c r="H51" s="103"/>
      <c r="I51" s="124">
        <f t="shared" si="5"/>
        <v>1.6853594355641377E-3</v>
      </c>
    </row>
    <row r="52" spans="1:9">
      <c r="A52" s="22" t="s">
        <v>84</v>
      </c>
      <c r="B52" s="98">
        <f>+B25/B17</f>
        <v>9.2216136807251103E-2</v>
      </c>
      <c r="C52" s="99" t="s">
        <v>13</v>
      </c>
      <c r="D52" s="98">
        <f t="shared" si="7"/>
        <v>9.2216136807251103E-2</v>
      </c>
      <c r="E52" s="84">
        <f>+E25/E17</f>
        <v>9.1593753868419808E-2</v>
      </c>
      <c r="F52" s="108"/>
      <c r="G52" s="98">
        <f t="shared" si="6"/>
        <v>9.1593753868419808E-2</v>
      </c>
      <c r="H52" s="103"/>
      <c r="I52" s="124">
        <f t="shared" si="5"/>
        <v>6.2238293883129514E-4</v>
      </c>
    </row>
    <row r="53" spans="1:9">
      <c r="A53" s="22" t="s">
        <v>94</v>
      </c>
      <c r="B53" s="98">
        <f>+B26/B18</f>
        <v>4.2499980931803979E-4</v>
      </c>
      <c r="C53" s="99"/>
      <c r="D53" s="98">
        <f t="shared" si="7"/>
        <v>4.2499980931803979E-4</v>
      </c>
      <c r="E53" s="84">
        <v>0</v>
      </c>
      <c r="F53" s="108"/>
      <c r="G53" s="98">
        <f t="shared" si="6"/>
        <v>0</v>
      </c>
      <c r="H53" s="103"/>
      <c r="I53" s="98">
        <f t="shared" si="5"/>
        <v>4.2499980931803979E-4</v>
      </c>
    </row>
    <row r="54" spans="1:9">
      <c r="A54" s="22" t="s">
        <v>86</v>
      </c>
      <c r="B54" s="98">
        <f>+B27/B14</f>
        <v>2.8306370732132734E-2</v>
      </c>
      <c r="C54" s="99" t="s">
        <v>13</v>
      </c>
      <c r="D54" s="98">
        <f t="shared" si="7"/>
        <v>2.8306370732132734E-2</v>
      </c>
      <c r="E54" s="84">
        <f>+E27/E15</f>
        <v>8.6802068747315844E-2</v>
      </c>
      <c r="F54" s="108"/>
      <c r="G54" s="98">
        <f t="shared" si="6"/>
        <v>8.6802068747315844E-2</v>
      </c>
      <c r="H54" s="103"/>
      <c r="I54" s="98">
        <f t="shared" si="5"/>
        <v>-5.849569801518311E-2</v>
      </c>
    </row>
    <row r="55" spans="1:9">
      <c r="A55" s="22" t="s">
        <v>90</v>
      </c>
      <c r="B55" s="98">
        <f>+B24/B13</f>
        <v>0.24380489294036217</v>
      </c>
      <c r="C55" s="99" t="s">
        <v>13</v>
      </c>
      <c r="D55" s="98">
        <f t="shared" si="7"/>
        <v>0.24380489294036217</v>
      </c>
      <c r="E55" s="98">
        <f>+E24/E13</f>
        <v>0.18826414664719282</v>
      </c>
      <c r="F55" s="108"/>
      <c r="G55" s="98">
        <f t="shared" si="6"/>
        <v>0.18826414664719282</v>
      </c>
      <c r="H55" s="103"/>
      <c r="I55" s="124">
        <f t="shared" si="5"/>
        <v>5.5540746293169352E-2</v>
      </c>
    </row>
    <row r="56" spans="1:9" ht="13.5" thickBot="1">
      <c r="A56" s="26" t="s">
        <v>91</v>
      </c>
      <c r="B56" s="107">
        <f>+B28/B13</f>
        <v>3.8005530674259075E-2</v>
      </c>
      <c r="C56" s="109"/>
      <c r="D56" s="98">
        <f t="shared" si="7"/>
        <v>3.8005530674259075E-2</v>
      </c>
      <c r="E56" s="91">
        <f>+E28/E13</f>
        <v>3.7105816887751629E-2</v>
      </c>
      <c r="F56" s="110"/>
      <c r="G56" s="98">
        <f t="shared" si="6"/>
        <v>3.7105816887751629E-2</v>
      </c>
      <c r="H56" s="94"/>
      <c r="I56" s="171">
        <f t="shared" si="5"/>
        <v>8.9971378650744588E-4</v>
      </c>
    </row>
    <row r="57" spans="1:9">
      <c r="B57" s="22" t="s">
        <v>13</v>
      </c>
      <c r="E57" s="25"/>
    </row>
    <row r="58" spans="1:9">
      <c r="B58" s="25"/>
      <c r="C58" s="25"/>
      <c r="D58" s="25"/>
      <c r="E58" s="25"/>
    </row>
  </sheetData>
  <mergeCells count="6">
    <mergeCell ref="H6:I6"/>
    <mergeCell ref="A1:I1"/>
    <mergeCell ref="A2:I2"/>
    <mergeCell ref="A3:I3"/>
    <mergeCell ref="A4:I4"/>
    <mergeCell ref="A5:I5"/>
  </mergeCells>
  <phoneticPr fontId="0" type="noConversion"/>
  <printOptions horizontalCentered="1" verticalCentered="1"/>
  <pageMargins left="0.59055118110236227" right="0.59055118110236227" top="0.98425196850393704" bottom="0.39370078740157483" header="0.51181102362204722" footer="0.51181102362204722"/>
  <pageSetup scale="80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75" workbookViewId="0">
      <selection activeCell="D14" sqref="D14"/>
    </sheetView>
  </sheetViews>
  <sheetFormatPr baseColWidth="10" defaultRowHeight="15"/>
  <cols>
    <col min="1" max="1" width="45.140625" style="1" bestFit="1" customWidth="1"/>
    <col min="2" max="2" width="14.5703125" style="2" bestFit="1" customWidth="1"/>
    <col min="3" max="3" width="10.7109375" style="2" bestFit="1" customWidth="1"/>
    <col min="4" max="4" width="14.5703125" style="2" bestFit="1" customWidth="1"/>
    <col min="5" max="5" width="10.710937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8" ht="15.75">
      <c r="A1" s="181" t="s">
        <v>0</v>
      </c>
      <c r="B1" s="181"/>
      <c r="C1" s="181"/>
      <c r="D1" s="181"/>
      <c r="E1" s="181"/>
      <c r="F1" s="181"/>
      <c r="G1" s="181"/>
    </row>
    <row r="2" spans="1:8" ht="15.75">
      <c r="A2" s="182" t="s">
        <v>1</v>
      </c>
      <c r="B2" s="182"/>
      <c r="C2" s="182"/>
      <c r="D2" s="182"/>
      <c r="E2" s="182"/>
      <c r="F2" s="182"/>
      <c r="G2" s="182"/>
    </row>
    <row r="3" spans="1:8" ht="15.75">
      <c r="A3" s="181" t="s">
        <v>65</v>
      </c>
      <c r="B3" s="181"/>
      <c r="C3" s="181"/>
      <c r="D3" s="181"/>
      <c r="E3" s="181"/>
      <c r="F3" s="181"/>
      <c r="G3" s="181"/>
    </row>
    <row r="4" spans="1:8">
      <c r="A4" s="183" t="str">
        <f>+[1]ACTIVO!A16</f>
        <v>(Miles de colones)</v>
      </c>
      <c r="B4" s="183"/>
      <c r="C4" s="183"/>
      <c r="D4" s="183"/>
      <c r="E4" s="183"/>
      <c r="F4" s="183"/>
      <c r="G4" s="183"/>
    </row>
    <row r="5" spans="1:8">
      <c r="A5" s="183" t="s">
        <v>97</v>
      </c>
      <c r="B5" s="183"/>
      <c r="C5" s="183"/>
      <c r="D5" s="183"/>
      <c r="E5" s="183"/>
      <c r="F5" s="183"/>
      <c r="G5" s="183"/>
    </row>
    <row r="6" spans="1:8" ht="16.5" thickBot="1">
      <c r="F6" s="1"/>
      <c r="G6" s="6"/>
    </row>
    <row r="7" spans="1:8" ht="16.5" thickBot="1">
      <c r="B7" s="179">
        <f>+RESULTADOS!B7</f>
        <v>44196</v>
      </c>
      <c r="C7" s="180"/>
      <c r="D7" s="179">
        <f>+RESULTADOS!D7</f>
        <v>43830</v>
      </c>
      <c r="E7" s="180"/>
      <c r="F7" s="52" t="s">
        <v>3</v>
      </c>
      <c r="G7" s="53"/>
    </row>
    <row r="8" spans="1:8" ht="16.5" thickBot="1">
      <c r="A8" s="7"/>
      <c r="B8" s="54" t="s">
        <v>48</v>
      </c>
      <c r="C8" s="55" t="s">
        <v>43</v>
      </c>
      <c r="D8" s="54" t="s">
        <v>48</v>
      </c>
      <c r="E8" s="55" t="s">
        <v>43</v>
      </c>
      <c r="F8" s="56" t="s">
        <v>44</v>
      </c>
      <c r="G8" s="57" t="s">
        <v>45</v>
      </c>
    </row>
    <row r="9" spans="1:8" ht="15.75">
      <c r="A9" s="8" t="s">
        <v>27</v>
      </c>
      <c r="B9" s="16"/>
      <c r="C9" s="17"/>
      <c r="D9" s="16"/>
      <c r="E9" s="17"/>
      <c r="F9" s="16"/>
      <c r="G9" s="21"/>
    </row>
    <row r="10" spans="1:8">
      <c r="B10" s="12"/>
      <c r="C10" s="14"/>
      <c r="D10" s="12"/>
      <c r="E10" s="14"/>
      <c r="F10" s="130"/>
      <c r="G10" s="111"/>
      <c r="H10" s="129"/>
    </row>
    <row r="11" spans="1:8">
      <c r="A11" s="1" t="s">
        <v>28</v>
      </c>
      <c r="B11" s="58">
        <f>+RESULTADOS!B11</f>
        <v>9859340</v>
      </c>
      <c r="C11" s="59">
        <f>+B11/B$15</f>
        <v>0.97674323683864306</v>
      </c>
      <c r="D11" s="58">
        <f>+RESULTADOS!D11</f>
        <v>9513097</v>
      </c>
      <c r="E11" s="59">
        <f>+D11/D$15</f>
        <v>0.94259223001988413</v>
      </c>
      <c r="F11" s="134">
        <f>+B11-D11</f>
        <v>346243</v>
      </c>
      <c r="G11" s="47">
        <f>+F11/D11</f>
        <v>3.6396454277718392E-2</v>
      </c>
      <c r="H11" s="129"/>
    </row>
    <row r="12" spans="1:8">
      <c r="A12" s="1" t="s">
        <v>29</v>
      </c>
      <c r="B12" s="58">
        <f>+RESULTADOS!B12</f>
        <v>51932</v>
      </c>
      <c r="C12" s="59">
        <f>+B12/B$15</f>
        <v>5.1447895878937548E-3</v>
      </c>
      <c r="D12" s="58">
        <f>+RESULTADOS!D12</f>
        <v>287107</v>
      </c>
      <c r="E12" s="59">
        <f>+D12/D$15</f>
        <v>2.844760516836093E-2</v>
      </c>
      <c r="F12" s="134">
        <f>+B12-D12</f>
        <v>-235175</v>
      </c>
      <c r="G12" s="47">
        <f>+F12/D12</f>
        <v>-0.81911970101739073</v>
      </c>
    </row>
    <row r="13" spans="1:8">
      <c r="A13" s="1" t="s">
        <v>30</v>
      </c>
      <c r="B13" s="58">
        <f>+RESULTADOS!B13</f>
        <v>182824</v>
      </c>
      <c r="C13" s="59">
        <f>+B13/B$15</f>
        <v>1.8111973573463142E-2</v>
      </c>
      <c r="D13" s="58">
        <f>+RESULTADOS!D13</f>
        <v>292280</v>
      </c>
      <c r="E13" s="59">
        <f>+D13/D$15</f>
        <v>2.8960164811754965E-2</v>
      </c>
      <c r="F13" s="112">
        <f>+B13-D13</f>
        <v>-109456</v>
      </c>
      <c r="G13" s="111">
        <f>+F13/D13</f>
        <v>-0.37449021486246065</v>
      </c>
    </row>
    <row r="14" spans="1:8">
      <c r="B14" s="18"/>
      <c r="C14" s="13" t="s">
        <v>13</v>
      </c>
      <c r="D14" s="18"/>
      <c r="E14" s="13" t="s">
        <v>13</v>
      </c>
      <c r="F14" s="140"/>
      <c r="G14" s="47"/>
    </row>
    <row r="15" spans="1:8" s="9" customFormat="1" ht="15.75">
      <c r="A15" s="5" t="s">
        <v>31</v>
      </c>
      <c r="B15" s="19">
        <f>SUM(B11:B13)</f>
        <v>10094096</v>
      </c>
      <c r="C15" s="20">
        <f>+B15/B$15</f>
        <v>1</v>
      </c>
      <c r="D15" s="19">
        <f>SUM(D11:D13)</f>
        <v>10092484</v>
      </c>
      <c r="E15" s="20">
        <f>+D15/D$15</f>
        <v>1</v>
      </c>
      <c r="F15" s="172">
        <f>SUM(F11:F13)</f>
        <v>1612</v>
      </c>
      <c r="G15" s="164">
        <f>+F15/D15</f>
        <v>1.5972281947635488E-4</v>
      </c>
    </row>
    <row r="16" spans="1:8">
      <c r="B16" s="12"/>
      <c r="C16" s="11" t="s">
        <v>47</v>
      </c>
      <c r="D16" s="12"/>
      <c r="E16" s="11" t="s">
        <v>13</v>
      </c>
      <c r="F16" s="134"/>
      <c r="G16" s="47"/>
    </row>
    <row r="17" spans="1:8" ht="15.75">
      <c r="A17" s="8" t="s">
        <v>32</v>
      </c>
      <c r="B17" s="12"/>
      <c r="C17" s="11" t="s">
        <v>13</v>
      </c>
      <c r="D17" s="12"/>
      <c r="E17" s="11" t="s">
        <v>13</v>
      </c>
      <c r="F17" s="134"/>
      <c r="G17" s="47"/>
    </row>
    <row r="18" spans="1:8">
      <c r="B18" s="12"/>
      <c r="C18" s="11" t="s">
        <v>13</v>
      </c>
      <c r="D18" s="12"/>
      <c r="E18" s="11" t="s">
        <v>13</v>
      </c>
      <c r="F18" s="134"/>
      <c r="G18" s="47"/>
    </row>
    <row r="19" spans="1:8">
      <c r="A19" s="1" t="s">
        <v>33</v>
      </c>
      <c r="B19" s="58">
        <f>+RESULTADOS!B21</f>
        <v>2984672</v>
      </c>
      <c r="C19" s="59">
        <f>+B19/B$15</f>
        <v>0.29568492314715455</v>
      </c>
      <c r="D19" s="58">
        <f>+RESULTADOS!D21</f>
        <v>3371318</v>
      </c>
      <c r="E19" s="59">
        <f>+D19/D$15</f>
        <v>0.3340424418805123</v>
      </c>
      <c r="F19" s="134">
        <f>+B19-D19</f>
        <v>-386646</v>
      </c>
      <c r="G19" s="47">
        <f>+F19/D19</f>
        <v>-0.11468689693467066</v>
      </c>
      <c r="H19" s="129"/>
    </row>
    <row r="20" spans="1:8">
      <c r="A20" s="1" t="s">
        <v>34</v>
      </c>
      <c r="B20" s="58">
        <f>+RESULTADOS!B22</f>
        <v>2846401</v>
      </c>
      <c r="C20" s="59">
        <f>+B20/B$15</f>
        <v>0.28198671778037382</v>
      </c>
      <c r="D20" s="58">
        <f>+RESULTADOS!D22</f>
        <v>2705907</v>
      </c>
      <c r="E20" s="59">
        <f>+D20/D$15</f>
        <v>0.26811110129082194</v>
      </c>
      <c r="F20" s="112">
        <f>+B20-D20</f>
        <v>140494</v>
      </c>
      <c r="G20" s="111">
        <f>+F20/D20</f>
        <v>5.1921222717558287E-2</v>
      </c>
    </row>
    <row r="21" spans="1:8">
      <c r="A21" s="1" t="s">
        <v>36</v>
      </c>
      <c r="B21" s="58">
        <f>+RESULTADOS!B25</f>
        <v>18364</v>
      </c>
      <c r="C21" s="59">
        <f>+B21/B$15</f>
        <v>1.8192812907664045E-3</v>
      </c>
      <c r="D21" s="58">
        <f>+RESULTADOS!D25</f>
        <v>36914</v>
      </c>
      <c r="E21" s="59">
        <f>+D21/D$15</f>
        <v>3.6575732991005979E-3</v>
      </c>
      <c r="F21" s="134">
        <f>+B21-D21</f>
        <v>-18550</v>
      </c>
      <c r="G21" s="47">
        <f>+F21/D21</f>
        <v>-0.502519369344964</v>
      </c>
    </row>
    <row r="22" spans="1:8">
      <c r="B22" s="138"/>
      <c r="C22" s="139"/>
      <c r="D22" s="138"/>
      <c r="E22" s="139"/>
      <c r="F22" s="140"/>
      <c r="G22" s="47"/>
    </row>
    <row r="23" spans="1:8" ht="15.75">
      <c r="A23" s="5" t="s">
        <v>37</v>
      </c>
      <c r="B23" s="136">
        <f>SUM(B19:B22)</f>
        <v>5849437</v>
      </c>
      <c r="C23" s="137">
        <f>+B23/B$23</f>
        <v>1</v>
      </c>
      <c r="D23" s="136">
        <f>SUM(D19:D22)</f>
        <v>6114139</v>
      </c>
      <c r="E23" s="137">
        <f>+D23/D$23</f>
        <v>1</v>
      </c>
      <c r="F23" s="173">
        <f>SUM(F19:F21)</f>
        <v>-264702</v>
      </c>
      <c r="G23" s="164">
        <f>+F23/D23</f>
        <v>-4.3293422017392801E-2</v>
      </c>
    </row>
    <row r="24" spans="1:8" ht="15.75" thickBot="1">
      <c r="B24" s="58"/>
      <c r="C24" s="59"/>
      <c r="D24" s="58"/>
      <c r="E24" s="59"/>
      <c r="F24" s="134"/>
      <c r="G24" s="47"/>
    </row>
    <row r="25" spans="1:8" s="9" customFormat="1" ht="16.5" thickBot="1">
      <c r="A25" s="5"/>
      <c r="B25" s="43" t="s">
        <v>13</v>
      </c>
      <c r="C25" s="44"/>
      <c r="D25" s="43" t="s">
        <v>13</v>
      </c>
      <c r="E25" s="44"/>
      <c r="F25" s="156"/>
      <c r="G25" s="157"/>
    </row>
    <row r="26" spans="1:8" s="9" customFormat="1" ht="20.25" thickBot="1">
      <c r="A26" s="125" t="s">
        <v>66</v>
      </c>
      <c r="B26" s="126">
        <f>+B15-B23</f>
        <v>4244659</v>
      </c>
      <c r="C26" s="127">
        <f>+B26/B$15</f>
        <v>0.42050907778170526</v>
      </c>
      <c r="D26" s="126">
        <f>+D15-D23</f>
        <v>3978345</v>
      </c>
      <c r="E26" s="127">
        <f>+D26/D$15</f>
        <v>0.39418888352956516</v>
      </c>
      <c r="F26" s="174">
        <f>+B26-D26</f>
        <v>266314</v>
      </c>
      <c r="G26" s="161">
        <f>+F26/D26</f>
        <v>6.6940901304436889E-2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8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RESULTADOS</vt:lpstr>
      <vt:lpstr>balance</vt:lpstr>
      <vt:lpstr>INDICADORES</vt:lpstr>
      <vt:lpstr>caja</vt:lpstr>
      <vt:lpstr>balance!Área_de_impresión</vt:lpstr>
      <vt:lpstr>caja!Área_de_impresión</vt:lpstr>
      <vt:lpstr>RESULTADOS!Área_de_impresión</vt:lpstr>
    </vt:vector>
  </TitlesOfParts>
  <Company>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ROJAS DURAN</dc:creator>
  <cp:lastModifiedBy>Diego</cp:lastModifiedBy>
  <cp:lastPrinted>2020-01-23T16:14:59Z</cp:lastPrinted>
  <dcterms:created xsi:type="dcterms:W3CDTF">2003-07-05T22:57:33Z</dcterms:created>
  <dcterms:modified xsi:type="dcterms:W3CDTF">2022-08-10T14:10:16Z</dcterms:modified>
</cp:coreProperties>
</file>